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dmin\OneDrive\Área de Trabalho\CMEI RAIO DE SOL\"/>
    </mc:Choice>
  </mc:AlternateContent>
  <workbookProtection lockStructure="1"/>
  <bookViews>
    <workbookView xWindow="0" yWindow="0" windowWidth="20490" windowHeight="7155" tabRatio="801" activeTab="7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A14" i="13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22" i="6"/>
  <c r="M22" i="6" s="1"/>
  <c r="AP22" i="6" s="1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AG22" i="6"/>
  <c r="AD22" i="6"/>
  <c r="Q11" i="10"/>
  <c r="R12" i="10"/>
  <c r="BG12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A21" i="5"/>
  <c r="AB21" i="5"/>
  <c r="C21" i="6"/>
  <c r="O21" i="5"/>
  <c r="B26" i="7"/>
  <c r="C27" i="7"/>
  <c r="H24" i="6"/>
  <c r="T24" i="5" s="1"/>
  <c r="C21" i="12"/>
  <c r="O21" i="12"/>
  <c r="M21" i="12"/>
  <c r="AO21" i="12"/>
  <c r="Y20" i="12"/>
  <c r="A24" i="6"/>
  <c r="Y21" i="12" l="1"/>
  <c r="X21" i="12" s="1"/>
  <c r="L25" i="12"/>
  <c r="K25" i="12" s="1"/>
  <c r="H26" i="5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L27" i="12"/>
  <c r="J27" i="12"/>
  <c r="AM24" i="5"/>
  <c r="L24" i="5"/>
  <c r="I24" i="12"/>
  <c r="Z24" i="5"/>
  <c r="V21" i="12" l="1"/>
  <c r="U21" i="12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F29" i="5" s="1"/>
  <c r="AD28" i="5"/>
  <c r="B28" i="6"/>
  <c r="V12" i="10"/>
  <c r="U11" i="10"/>
  <c r="K27" i="12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B29" i="6" l="1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W24" i="12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E30" i="5" l="1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A29" i="6"/>
  <c r="W11" i="10"/>
  <c r="X12" i="10"/>
  <c r="Y25" i="12"/>
  <c r="W25" i="12" s="1"/>
  <c r="W12" i="9"/>
  <c r="V11" i="9"/>
  <c r="I27" i="12"/>
  <c r="AM27" i="5"/>
  <c r="L27" i="5"/>
  <c r="Z27" i="5"/>
  <c r="G28" i="12"/>
  <c r="X28" i="5"/>
  <c r="B31" i="7"/>
  <c r="C32" i="7"/>
  <c r="AB26" i="5"/>
  <c r="C26" i="12"/>
  <c r="O26" i="12"/>
  <c r="M26" i="12"/>
  <c r="AO26" i="12"/>
  <c r="C26" i="6"/>
  <c r="V24" i="12"/>
  <c r="T24" i="12"/>
  <c r="U24" i="12"/>
  <c r="H29" i="6"/>
  <c r="T29" i="5" s="1"/>
  <c r="E31" i="5" l="1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X26" i="12" l="1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N27" i="12"/>
  <c r="Y27" i="12"/>
  <c r="C28" i="6"/>
  <c r="O28" i="5"/>
  <c r="T26" i="12"/>
  <c r="U26" i="12"/>
  <c r="V26" i="12"/>
  <c r="L29" i="5"/>
  <c r="AM29" i="5"/>
  <c r="I29" i="12"/>
  <c r="Z29" i="5"/>
  <c r="X11" i="9"/>
  <c r="Y12" i="9"/>
  <c r="AA28" i="5"/>
  <c r="AB28" i="5"/>
  <c r="C28" i="12"/>
  <c r="O28" i="12"/>
  <c r="M28" i="12"/>
  <c r="AO28" i="12"/>
  <c r="C34" i="7"/>
  <c r="B33" i="7"/>
  <c r="G30" i="12"/>
  <c r="X30" i="5"/>
  <c r="H31" i="6"/>
  <c r="T31" i="5" s="1"/>
  <c r="A31" i="6"/>
  <c r="N33" i="5" l="1"/>
  <c r="D33" i="6" s="1"/>
  <c r="K33" i="5"/>
  <c r="AE33" i="5"/>
  <c r="H33" i="5"/>
  <c r="AD33" i="5"/>
  <c r="B33" i="6"/>
  <c r="A33" i="12"/>
  <c r="L33" i="12" s="1"/>
  <c r="B33" i="5"/>
  <c r="D33" i="5"/>
  <c r="B33" i="12" s="1"/>
  <c r="J33" i="5"/>
  <c r="G33" i="5"/>
  <c r="E33" i="5"/>
  <c r="F33" i="5"/>
  <c r="Y28" i="12"/>
  <c r="W28" i="12" s="1"/>
  <c r="A32" i="6"/>
  <c r="Z11" i="10"/>
  <c r="AA12" i="10"/>
  <c r="N28" i="12"/>
  <c r="H32" i="6"/>
  <c r="T32" i="5" s="1"/>
  <c r="G32" i="12" s="1"/>
  <c r="Y11" i="9"/>
  <c r="Z12" i="9"/>
  <c r="AA29" i="5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O29" i="5"/>
  <c r="D28" i="12"/>
  <c r="E28" i="6"/>
  <c r="X27" i="12"/>
  <c r="W27" i="12"/>
  <c r="C34" i="5" l="1"/>
  <c r="F34" i="5" s="1"/>
  <c r="J33" i="12"/>
  <c r="K33" i="12" s="1"/>
  <c r="X28" i="12"/>
  <c r="A33" i="6"/>
  <c r="Y29" i="12"/>
  <c r="X29" i="12" s="1"/>
  <c r="AB12" i="10"/>
  <c r="AA11" i="10"/>
  <c r="V27" i="12"/>
  <c r="U27" i="12"/>
  <c r="T27" i="12"/>
  <c r="D29" i="12"/>
  <c r="E29" i="6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A34" i="6" s="1"/>
  <c r="E34" i="5"/>
  <c r="W29" i="12"/>
  <c r="V29" i="12" s="1"/>
  <c r="AB11" i="10"/>
  <c r="AC12" i="10"/>
  <c r="Y30" i="12"/>
  <c r="W30" i="12" s="1"/>
  <c r="D30" i="12"/>
  <c r="E30" i="6"/>
  <c r="C31" i="12"/>
  <c r="M31" i="12"/>
  <c r="AO31" i="12"/>
  <c r="O31" i="12"/>
  <c r="G33" i="12"/>
  <c r="X33" i="5"/>
  <c r="AA11" i="9"/>
  <c r="AB12" i="9"/>
  <c r="AA31" i="5"/>
  <c r="AB31" i="5"/>
  <c r="C31" i="6"/>
  <c r="O31" i="5"/>
  <c r="N30" i="12"/>
  <c r="B36" i="7"/>
  <c r="C37" i="7"/>
  <c r="W35" i="5" l="1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B37" i="7"/>
  <c r="C38" i="7"/>
  <c r="T30" i="12"/>
  <c r="V30" i="12"/>
  <c r="U30" i="12"/>
  <c r="M34" i="6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C33" i="6"/>
  <c r="O33" i="5"/>
  <c r="AC11" i="9"/>
  <c r="AD12" i="9"/>
  <c r="B38" i="7"/>
  <c r="C39" i="7"/>
  <c r="AA33" i="5"/>
  <c r="AB33" i="5"/>
  <c r="C33" i="12"/>
  <c r="M33" i="12"/>
  <c r="AO33" i="12"/>
  <c r="O33" i="12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N33" i="12"/>
  <c r="V31" i="12"/>
  <c r="T31" i="12"/>
  <c r="AE11" i="10"/>
  <c r="AF12" i="10"/>
  <c r="AF11" i="10" s="1"/>
  <c r="Y33" i="12"/>
  <c r="W33" i="12" s="1"/>
  <c r="G36" i="12"/>
  <c r="X36" i="5"/>
  <c r="C40" i="7"/>
  <c r="B39" i="7"/>
  <c r="AE12" i="9"/>
  <c r="AE11" i="9" s="1"/>
  <c r="AD11" i="9"/>
  <c r="E33" i="6"/>
  <c r="D33" i="12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X33" i="12"/>
  <c r="B40" i="7"/>
  <c r="C41" i="7"/>
  <c r="V33" i="12"/>
  <c r="U33" i="12"/>
  <c r="T33" i="12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W39" i="5"/>
  <c r="H39" i="12" s="1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W40" i="5"/>
  <c r="H40" i="12" s="1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X39" i="5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AB39" i="5"/>
  <c r="C39" i="6"/>
  <c r="AM40" i="5"/>
  <c r="L40" i="5"/>
  <c r="I40" i="12"/>
  <c r="Z40" i="5"/>
  <c r="G41" i="12"/>
  <c r="X41" i="5"/>
  <c r="Y38" i="12"/>
  <c r="C39" i="12"/>
  <c r="O39" i="12"/>
  <c r="M39" i="12"/>
  <c r="AO39" i="12"/>
  <c r="B44" i="7"/>
  <c r="C45" i="7"/>
  <c r="A42" i="6" l="1"/>
  <c r="M42" i="6" s="1"/>
  <c r="AS42" i="6" s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Y39" i="12"/>
  <c r="W39" i="12" s="1"/>
  <c r="T37" i="12"/>
  <c r="BC42" i="6"/>
  <c r="AU42" i="6"/>
  <c r="AP42" i="6"/>
  <c r="AV42" i="6"/>
  <c r="AY42" i="6"/>
  <c r="AR42" i="6"/>
  <c r="BF42" i="6"/>
  <c r="AN42" i="6"/>
  <c r="N39" i="12"/>
  <c r="AO42" i="6"/>
  <c r="AX42" i="6"/>
  <c r="AK42" i="6"/>
  <c r="B45" i="7"/>
  <c r="C46" i="7"/>
  <c r="X38" i="12"/>
  <c r="W38" i="12"/>
  <c r="C40" i="6"/>
  <c r="O40" i="5"/>
  <c r="BG42" i="6"/>
  <c r="BA42" i="6"/>
  <c r="BB42" i="6"/>
  <c r="G42" i="12"/>
  <c r="AM42" i="6"/>
  <c r="BD42" i="6"/>
  <c r="BE42" i="6"/>
  <c r="AZ42" i="6"/>
  <c r="AQ42" i="6"/>
  <c r="AT42" i="6"/>
  <c r="I41" i="12"/>
  <c r="L41" i="5"/>
  <c r="AM41" i="5"/>
  <c r="Z41" i="5"/>
  <c r="AB40" i="5"/>
  <c r="AA40" i="5"/>
  <c r="C40" i="12"/>
  <c r="AO40" i="12"/>
  <c r="O40" i="12"/>
  <c r="M40" i="12"/>
  <c r="AC42" i="6" l="1"/>
  <c r="AH42" i="6"/>
  <c r="AD42" i="6"/>
  <c r="AG42" i="6"/>
  <c r="AI42" i="6"/>
  <c r="AB42" i="6"/>
  <c r="AJ42" i="6"/>
  <c r="AF42" i="6"/>
  <c r="AE42" i="6"/>
  <c r="A43" i="6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X39" i="12"/>
  <c r="N40" i="12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X40" i="12"/>
  <c r="W40" i="12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U40" i="12"/>
  <c r="V40" i="12"/>
  <c r="T40" i="12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R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K51" i="5"/>
  <c r="AE51" i="5"/>
  <c r="W51" i="5"/>
  <c r="H51" i="12" s="1"/>
  <c r="F51" i="5"/>
  <c r="E51" i="5"/>
  <c r="N51" i="5"/>
  <c r="D51" i="6" s="1"/>
  <c r="H51" i="5"/>
  <c r="C52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K52" i="5"/>
  <c r="J52" i="5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D52" i="5"/>
  <c r="B52" i="12" s="1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W53" i="5"/>
  <c r="H53" i="12" s="1"/>
  <c r="H53" i="5"/>
  <c r="AD53" i="5"/>
  <c r="G53" i="5"/>
  <c r="F53" i="5"/>
  <c r="C54" i="5"/>
  <c r="E53" i="5"/>
  <c r="L52" i="12"/>
  <c r="J52" i="12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X52" i="5"/>
  <c r="A53" i="6" l="1"/>
  <c r="E54" i="5"/>
  <c r="A54" i="12"/>
  <c r="N54" i="5"/>
  <c r="D54" i="6" s="1"/>
  <c r="H54" i="6" s="1"/>
  <c r="T54" i="5" s="1"/>
  <c r="W54" i="5"/>
  <c r="H54" i="12" s="1"/>
  <c r="F54" i="5"/>
  <c r="C55" i="5"/>
  <c r="D54" i="5"/>
  <c r="B54" i="12" s="1"/>
  <c r="AE54" i="5"/>
  <c r="B54" i="6"/>
  <c r="K54" i="5"/>
  <c r="J54" i="5"/>
  <c r="B54" i="5"/>
  <c r="AD54" i="5"/>
  <c r="G54" i="5"/>
  <c r="H54" i="5"/>
  <c r="K52" i="12"/>
  <c r="W49" i="12"/>
  <c r="U49" i="12" s="1"/>
  <c r="AB51" i="5"/>
  <c r="C51" i="12"/>
  <c r="M51" i="12"/>
  <c r="O51" i="12"/>
  <c r="AO51" i="12"/>
  <c r="I52" i="12"/>
  <c r="L52" i="5"/>
  <c r="AM52" i="5"/>
  <c r="Z52" i="5"/>
  <c r="C51" i="6"/>
  <c r="C57" i="7"/>
  <c r="B56" i="7"/>
  <c r="V48" i="12"/>
  <c r="T48" i="12"/>
  <c r="U48" i="12"/>
  <c r="A54" i="6" l="1"/>
  <c r="F55" i="5"/>
  <c r="W55" i="5"/>
  <c r="H55" i="12" s="1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X54" i="5"/>
  <c r="B57" i="7"/>
  <c r="C58" i="7"/>
  <c r="C52" i="12"/>
  <c r="AO52" i="12"/>
  <c r="M52" i="12"/>
  <c r="O52" i="12"/>
  <c r="AA52" i="5"/>
  <c r="AB52" i="5"/>
  <c r="C52" i="6"/>
  <c r="O52" i="5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N52" i="12"/>
  <c r="Y52" i="12"/>
  <c r="B58" i="7"/>
  <c r="C59" i="7"/>
  <c r="AM54" i="5"/>
  <c r="I54" i="12"/>
  <c r="L54" i="5"/>
  <c r="Z54" i="5"/>
  <c r="G55" i="12"/>
  <c r="X55" i="5"/>
  <c r="E52" i="6"/>
  <c r="D52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K57" i="5"/>
  <c r="W57" i="5"/>
  <c r="H57" i="12" s="1"/>
  <c r="B57" i="6"/>
  <c r="H57" i="5"/>
  <c r="AE57" i="5"/>
  <c r="E57" i="5"/>
  <c r="AD57" i="5"/>
  <c r="C58" i="5"/>
  <c r="K55" i="12"/>
  <c r="C54" i="6"/>
  <c r="O54" i="5"/>
  <c r="B59" i="7"/>
  <c r="C60" i="7"/>
  <c r="X52" i="12"/>
  <c r="W52" i="12"/>
  <c r="AM55" i="5"/>
  <c r="I55" i="12"/>
  <c r="L55" i="5"/>
  <c r="Z55" i="5"/>
  <c r="AA54" i="5"/>
  <c r="AB54" i="5"/>
  <c r="C54" i="12"/>
  <c r="M54" i="12"/>
  <c r="O54" i="12"/>
  <c r="AO54" i="12"/>
  <c r="G56" i="12"/>
  <c r="X56" i="5"/>
  <c r="H57" i="6"/>
  <c r="T57" i="5" s="1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B58" i="5"/>
  <c r="AD58" i="5"/>
  <c r="B58" i="6"/>
  <c r="A58" i="12"/>
  <c r="E58" i="5"/>
  <c r="A57" i="6"/>
  <c r="J57" i="12"/>
  <c r="L57" i="12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G57" i="12"/>
  <c r="X57" i="5"/>
  <c r="N54" i="12"/>
  <c r="AA55" i="5"/>
  <c r="AB55" i="5"/>
  <c r="C55" i="6"/>
  <c r="O55" i="5"/>
  <c r="H58" i="6"/>
  <c r="T58" i="5" s="1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W54" i="12"/>
  <c r="V54" i="12" s="1"/>
  <c r="N55" i="12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8" i="12"/>
  <c r="X58" i="5"/>
  <c r="E55" i="6"/>
  <c r="D55" i="12"/>
  <c r="C56" i="6"/>
  <c r="O56" i="5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T54" i="12"/>
  <c r="U54" i="12"/>
  <c r="Y56" i="12"/>
  <c r="X56" i="12" s="1"/>
  <c r="D56" i="12"/>
  <c r="E56" i="6"/>
  <c r="L58" i="5"/>
  <c r="I58" i="12"/>
  <c r="AM58" i="5"/>
  <c r="Z58" i="5"/>
  <c r="G59" i="12"/>
  <c r="X59" i="5"/>
  <c r="C57" i="12"/>
  <c r="M57" i="12"/>
  <c r="O57" i="12"/>
  <c r="AO57" i="12"/>
  <c r="N56" i="12"/>
  <c r="W55" i="12"/>
  <c r="X55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T55" i="12"/>
  <c r="V55" i="12"/>
  <c r="U55" i="12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AO20" i="6" l="1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V21" i="6" l="1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V23" i="6" l="1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M30" i="6" l="1"/>
  <c r="AU30" i="6" s="1"/>
  <c r="M26" i="6"/>
  <c r="AF26" i="6" s="1"/>
  <c r="M32" i="6"/>
  <c r="BF32" i="6" s="1"/>
  <c r="M31" i="6"/>
  <c r="AK31" i="6" s="1"/>
  <c r="M25" i="6"/>
  <c r="AP25" i="6" s="1"/>
  <c r="M33" i="6"/>
  <c r="AZ33" i="6" s="1"/>
  <c r="M29" i="6"/>
  <c r="AQ29" i="6" s="1"/>
  <c r="M28" i="6"/>
  <c r="AZ28" i="6" s="1"/>
  <c r="AT30" i="6"/>
  <c r="AI30" i="6"/>
  <c r="BA30" i="6"/>
  <c r="AZ30" i="6"/>
  <c r="AY30" i="6"/>
  <c r="AV30" i="6"/>
  <c r="BG30" i="6"/>
  <c r="AF30" i="6"/>
  <c r="BB30" i="6"/>
  <c r="AG30" i="6"/>
  <c r="AE30" i="6"/>
  <c r="BF30" i="6"/>
  <c r="AN30" i="6"/>
  <c r="BE30" i="6"/>
  <c r="AK30" i="6"/>
  <c r="AJ30" i="6"/>
  <c r="AM30" i="6"/>
  <c r="AB30" i="6"/>
  <c r="BD30" i="6"/>
  <c r="AR30" i="6"/>
  <c r="AD30" i="6"/>
  <c r="AH30" i="6"/>
  <c r="AC30" i="6"/>
  <c r="AS30" i="6"/>
  <c r="AO30" i="6"/>
  <c r="AP30" i="6"/>
  <c r="AX30" i="6"/>
  <c r="AF31" i="6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R26" i="6"/>
  <c r="BE26" i="6"/>
  <c r="AE26" i="6"/>
  <c r="BA26" i="6"/>
  <c r="BC26" i="6"/>
  <c r="AX26" i="6"/>
  <c r="AY26" i="6"/>
  <c r="AI26" i="6"/>
  <c r="BB26" i="6"/>
  <c r="AD26" i="6"/>
  <c r="BF26" i="6"/>
  <c r="AV26" i="6"/>
  <c r="AJ26" i="6"/>
  <c r="AH26" i="6"/>
  <c r="AN26" i="6"/>
  <c r="AT26" i="6"/>
  <c r="AZ26" i="6"/>
  <c r="BD26" i="6"/>
  <c r="AS26" i="6"/>
  <c r="AK26" i="6"/>
  <c r="AO26" i="6"/>
  <c r="AU26" i="6"/>
  <c r="AB26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I25" i="6"/>
  <c r="BE25" i="6"/>
  <c r="BD25" i="6"/>
  <c r="BG25" i="6"/>
  <c r="AK25" i="6"/>
  <c r="AD25" i="6"/>
  <c r="AM25" i="6"/>
  <c r="BC33" i="6"/>
  <c r="AG33" i="6"/>
  <c r="AU33" i="6"/>
  <c r="AO33" i="6"/>
  <c r="BA33" i="6"/>
  <c r="AY33" i="6"/>
  <c r="AK33" i="6"/>
  <c r="AB33" i="6"/>
  <c r="BG33" i="6"/>
  <c r="AM33" i="6"/>
  <c r="AQ33" i="6"/>
  <c r="AS33" i="6"/>
  <c r="AJ33" i="6"/>
  <c r="AH33" i="6"/>
  <c r="AR33" i="6"/>
  <c r="AT33" i="6"/>
  <c r="AN33" i="6"/>
  <c r="AV33" i="6"/>
  <c r="BE33" i="6"/>
  <c r="AE33" i="6"/>
  <c r="AC33" i="6"/>
  <c r="AP33" i="6"/>
  <c r="BF33" i="6"/>
  <c r="AC29" i="6"/>
  <c r="BE29" i="6"/>
  <c r="AK32" i="6"/>
  <c r="BB32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AD32" i="6" l="1"/>
  <c r="BF29" i="6"/>
  <c r="AE32" i="6"/>
  <c r="BA29" i="6"/>
  <c r="BC32" i="6"/>
  <c r="AI32" i="6"/>
  <c r="AM29" i="6"/>
  <c r="AN29" i="6"/>
  <c r="AC32" i="6"/>
  <c r="AE29" i="6"/>
  <c r="AU29" i="6"/>
  <c r="AH32" i="6"/>
  <c r="AT32" i="6"/>
  <c r="AP32" i="6"/>
  <c r="AQ32" i="6"/>
  <c r="AS29" i="6"/>
  <c r="AR29" i="6"/>
  <c r="AI29" i="6"/>
  <c r="BD29" i="6"/>
  <c r="BE32" i="6"/>
  <c r="AS32" i="6"/>
  <c r="AX32" i="6"/>
  <c r="AU32" i="6"/>
  <c r="AK29" i="6"/>
  <c r="AF29" i="6"/>
  <c r="AJ29" i="6"/>
  <c r="AG32" i="6"/>
  <c r="AM32" i="6"/>
  <c r="AB32" i="6"/>
  <c r="AZ32" i="6"/>
  <c r="AJ32" i="6"/>
  <c r="AY32" i="6"/>
  <c r="AV32" i="6"/>
  <c r="AN32" i="6"/>
  <c r="AV29" i="6"/>
  <c r="AO29" i="6"/>
  <c r="BB29" i="6"/>
  <c r="AY29" i="6"/>
  <c r="AX29" i="6"/>
  <c r="AD29" i="6"/>
  <c r="AH29" i="6"/>
  <c r="AF32" i="6"/>
  <c r="BD32" i="6"/>
  <c r="AR32" i="6"/>
  <c r="AO32" i="6"/>
  <c r="BG32" i="6"/>
  <c r="BA32" i="6"/>
  <c r="AZ29" i="6"/>
  <c r="AP29" i="6"/>
  <c r="AG29" i="6"/>
  <c r="BC29" i="6"/>
  <c r="AB29" i="6"/>
  <c r="AT29" i="6"/>
  <c r="BG29" i="6"/>
  <c r="AF33" i="6"/>
  <c r="AD33" i="6"/>
  <c r="AI33" i="6"/>
  <c r="BB33" i="6"/>
  <c r="BD33" i="6"/>
  <c r="AX33" i="6"/>
  <c r="AP26" i="6"/>
  <c r="BG26" i="6"/>
  <c r="AM26" i="6"/>
  <c r="AC26" i="6"/>
  <c r="AQ26" i="6"/>
  <c r="AG26" i="6"/>
  <c r="AD31" i="6"/>
  <c r="M35" i="6"/>
  <c r="AJ35" i="6" s="1"/>
  <c r="AU31" i="6"/>
  <c r="BB28" i="6"/>
  <c r="BE31" i="6"/>
  <c r="AR31" i="6"/>
  <c r="AT31" i="6"/>
  <c r="BC30" i="6"/>
  <c r="AQ30" i="6"/>
  <c r="AX28" i="6"/>
  <c r="BB31" i="6"/>
  <c r="BA31" i="6"/>
  <c r="BC31" i="6"/>
  <c r="AY31" i="6"/>
  <c r="AN31" i="6"/>
  <c r="AQ31" i="6"/>
  <c r="BF28" i="6"/>
  <c r="AV31" i="6"/>
  <c r="AO31" i="6"/>
  <c r="AE31" i="6"/>
  <c r="AG31" i="6"/>
  <c r="AC31" i="6"/>
  <c r="AK28" i="6"/>
  <c r="AX31" i="6"/>
  <c r="AZ31" i="6"/>
  <c r="AJ31" i="6"/>
  <c r="BF31" i="6"/>
  <c r="AI31" i="6"/>
  <c r="BG31" i="6"/>
  <c r="AM31" i="6"/>
  <c r="AH31" i="6"/>
  <c r="AB31" i="6"/>
  <c r="BD31" i="6"/>
  <c r="AP31" i="6"/>
  <c r="AS31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AE28" i="6"/>
  <c r="AQ28" i="6"/>
  <c r="AS28" i="6"/>
  <c r="AT28" i="6"/>
  <c r="AJ28" i="6"/>
  <c r="AD28" i="6"/>
  <c r="BE28" i="6"/>
  <c r="AP28" i="6"/>
  <c r="AU28" i="6"/>
  <c r="AV28" i="6"/>
  <c r="AO28" i="6"/>
  <c r="BA28" i="6"/>
  <c r="BC28" i="6"/>
  <c r="AG28" i="6"/>
  <c r="AF28" i="6"/>
  <c r="AB28" i="6"/>
  <c r="AY28" i="6"/>
  <c r="AN28" i="6"/>
  <c r="AR28" i="6"/>
  <c r="AC28" i="6"/>
  <c r="BD28" i="6"/>
  <c r="AM28" i="6"/>
  <c r="AH28" i="6"/>
  <c r="AI28" i="6"/>
  <c r="BG28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H35" i="6" l="1"/>
  <c r="AG35" i="6"/>
  <c r="AE35" i="6"/>
  <c r="BB35" i="6"/>
  <c r="BA35" i="6"/>
  <c r="AO35" i="6"/>
  <c r="AF35" i="6"/>
  <c r="AM35" i="6"/>
  <c r="BF35" i="6"/>
  <c r="BE35" i="6"/>
  <c r="AX35" i="6"/>
  <c r="AK35" i="6"/>
  <c r="AR35" i="6"/>
  <c r="AT35" i="6"/>
  <c r="BG35" i="6"/>
  <c r="M36" i="6"/>
  <c r="M37" i="6" s="1"/>
  <c r="AG37" i="6" s="1"/>
  <c r="AV35" i="6"/>
  <c r="AY35" i="6"/>
  <c r="AS35" i="6"/>
  <c r="BC35" i="6"/>
  <c r="AQ35" i="6"/>
  <c r="AZ35" i="6"/>
  <c r="AU35" i="6"/>
  <c r="AP35" i="6"/>
  <c r="AI35" i="6"/>
  <c r="AN35" i="6"/>
  <c r="BD35" i="6"/>
  <c r="M41" i="6"/>
  <c r="AI41" i="6" s="1"/>
  <c r="M40" i="6"/>
  <c r="BC40" i="6" s="1"/>
  <c r="M39" i="6"/>
  <c r="BB39" i="6" s="1"/>
  <c r="M38" i="6"/>
  <c r="AV38" i="6" s="1"/>
  <c r="AV39" i="6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AF39" i="6" l="1"/>
  <c r="AV41" i="6"/>
  <c r="AQ39" i="6"/>
  <c r="AG39" i="6"/>
  <c r="AK36" i="6"/>
  <c r="BA36" i="6"/>
  <c r="AT36" i="6"/>
  <c r="AR36" i="6"/>
  <c r="AO37" i="6"/>
  <c r="AP36" i="6"/>
  <c r="AE36" i="6"/>
  <c r="AI36" i="6"/>
  <c r="AS36" i="6"/>
  <c r="BC37" i="6"/>
  <c r="AQ37" i="6"/>
  <c r="AZ37" i="6"/>
  <c r="AT37" i="6"/>
  <c r="AB36" i="6"/>
  <c r="BC36" i="6"/>
  <c r="AF37" i="6"/>
  <c r="BD37" i="6"/>
  <c r="BF37" i="6"/>
  <c r="AM37" i="6"/>
  <c r="AG36" i="6"/>
  <c r="AK37" i="6"/>
  <c r="AB37" i="6"/>
  <c r="AD37" i="6"/>
  <c r="AD36" i="6"/>
  <c r="AH36" i="6"/>
  <c r="AO36" i="6"/>
  <c r="AM36" i="6"/>
  <c r="AJ37" i="6"/>
  <c r="AV37" i="6"/>
  <c r="BE37" i="6"/>
  <c r="AS37" i="6"/>
  <c r="BB36" i="6"/>
  <c r="BE36" i="6"/>
  <c r="AJ36" i="6"/>
  <c r="AV36" i="6"/>
  <c r="AC36" i="6"/>
  <c r="BG36" i="6"/>
  <c r="AN36" i="6"/>
  <c r="BA41" i="6"/>
  <c r="AH37" i="6"/>
  <c r="AC37" i="6"/>
  <c r="AN37" i="6"/>
  <c r="AR37" i="6"/>
  <c r="BB37" i="6"/>
  <c r="AU37" i="6"/>
  <c r="BG37" i="6"/>
  <c r="BF36" i="6"/>
  <c r="AY36" i="6"/>
  <c r="BD36" i="6"/>
  <c r="AF36" i="6"/>
  <c r="AX36" i="6"/>
  <c r="AZ36" i="6"/>
  <c r="AQ36" i="6"/>
  <c r="AU36" i="6"/>
  <c r="BB41" i="6"/>
  <c r="AI37" i="6"/>
  <c r="AP37" i="6"/>
  <c r="AY37" i="6"/>
  <c r="AE37" i="6"/>
  <c r="AX37" i="6"/>
  <c r="BA37" i="6"/>
  <c r="AY39" i="6"/>
  <c r="AI39" i="6"/>
  <c r="BE39" i="6"/>
  <c r="AU40" i="6"/>
  <c r="AZ40" i="6"/>
  <c r="AU41" i="6"/>
  <c r="AP41" i="6"/>
  <c r="BG41" i="6"/>
  <c r="AP40" i="6"/>
  <c r="AX40" i="6"/>
  <c r="AK40" i="6"/>
  <c r="BG40" i="6"/>
  <c r="AH39" i="6"/>
  <c r="AZ39" i="6"/>
  <c r="AU39" i="6"/>
  <c r="AJ39" i="6"/>
  <c r="AT40" i="6"/>
  <c r="AN40" i="6"/>
  <c r="AH40" i="6"/>
  <c r="AO41" i="6"/>
  <c r="AK41" i="6"/>
  <c r="BC39" i="6"/>
  <c r="BG39" i="6"/>
  <c r="BD39" i="6"/>
  <c r="AR40" i="6"/>
  <c r="BE40" i="6"/>
  <c r="AM40" i="6"/>
  <c r="BF41" i="6"/>
  <c r="AX41" i="6"/>
  <c r="AC41" i="6"/>
  <c r="AR41" i="6"/>
  <c r="AQ41" i="6"/>
  <c r="BE41" i="6"/>
  <c r="BD41" i="6"/>
  <c r="AS41" i="6"/>
  <c r="AD41" i="6"/>
  <c r="AG41" i="6"/>
  <c r="AY41" i="6"/>
  <c r="AF41" i="6"/>
  <c r="AH41" i="6"/>
  <c r="AZ41" i="6"/>
  <c r="BC41" i="6"/>
  <c r="AM41" i="6"/>
  <c r="AN41" i="6"/>
  <c r="AJ41" i="6"/>
  <c r="AT41" i="6"/>
  <c r="AB41" i="6"/>
  <c r="AE41" i="6"/>
  <c r="AD39" i="6"/>
  <c r="BA39" i="6"/>
  <c r="AR39" i="6"/>
  <c r="AN39" i="6"/>
  <c r="AX39" i="6"/>
  <c r="AB39" i="6"/>
  <c r="AS39" i="6"/>
  <c r="AE39" i="6"/>
  <c r="AK39" i="6"/>
  <c r="BF39" i="6"/>
  <c r="AT39" i="6"/>
  <c r="AM39" i="6"/>
  <c r="AC39" i="6"/>
  <c r="AO39" i="6"/>
  <c r="AP39" i="6"/>
  <c r="M43" i="6"/>
  <c r="AN43" i="6" s="1"/>
  <c r="AH38" i="6"/>
  <c r="AI40" i="6"/>
  <c r="AG40" i="6"/>
  <c r="AB40" i="6"/>
  <c r="AU38" i="6"/>
  <c r="AB38" i="6"/>
  <c r="AS40" i="6"/>
  <c r="AQ38" i="6"/>
  <c r="AI38" i="6"/>
  <c r="AK38" i="6"/>
  <c r="AZ38" i="6"/>
  <c r="BF40" i="6"/>
  <c r="AE40" i="6"/>
  <c r="AS38" i="6"/>
  <c r="BF38" i="6"/>
  <c r="AY38" i="6"/>
  <c r="AJ38" i="6"/>
  <c r="AO38" i="6"/>
  <c r="AG38" i="6"/>
  <c r="AP38" i="6"/>
  <c r="AM38" i="6"/>
  <c r="BB40" i="6"/>
  <c r="AD40" i="6"/>
  <c r="AC38" i="6"/>
  <c r="AX38" i="6"/>
  <c r="AT38" i="6"/>
  <c r="BG38" i="6"/>
  <c r="AF38" i="6"/>
  <c r="AD38" i="6"/>
  <c r="BE38" i="6"/>
  <c r="AO40" i="6"/>
  <c r="AV40" i="6"/>
  <c r="AQ40" i="6"/>
  <c r="AY40" i="6"/>
  <c r="BD40" i="6"/>
  <c r="BB38" i="6"/>
  <c r="AE38" i="6"/>
  <c r="BC38" i="6"/>
  <c r="AR38" i="6"/>
  <c r="AN38" i="6"/>
  <c r="BA38" i="6"/>
  <c r="BD38" i="6"/>
  <c r="AF40" i="6"/>
  <c r="AJ40" i="6"/>
  <c r="AC40" i="6"/>
  <c r="BA40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BG43" i="6" l="1"/>
  <c r="AG43" i="6"/>
  <c r="AS43" i="6"/>
  <c r="BD43" i="6"/>
  <c r="AR43" i="6"/>
  <c r="AT43" i="6"/>
  <c r="AF43" i="6"/>
  <c r="AO43" i="6"/>
  <c r="AX43" i="6"/>
  <c r="AZ43" i="6"/>
  <c r="M44" i="6"/>
  <c r="AF44" i="6" s="1"/>
  <c r="BA43" i="6"/>
  <c r="AH43" i="6"/>
  <c r="AJ43" i="6"/>
  <c r="BE43" i="6"/>
  <c r="BC43" i="6"/>
  <c r="AM43" i="6"/>
  <c r="AP43" i="6"/>
  <c r="AQ43" i="6"/>
  <c r="BB43" i="6"/>
  <c r="AU43" i="6"/>
  <c r="AV43" i="6"/>
  <c r="AY43" i="6"/>
  <c r="AE43" i="6"/>
  <c r="BF43" i="6"/>
  <c r="AK43" i="6"/>
  <c r="AI43" i="6"/>
  <c r="X70" i="5"/>
  <c r="Z70" i="5" s="1"/>
  <c r="M50" i="6"/>
  <c r="BD50" i="6" s="1"/>
  <c r="M46" i="6"/>
  <c r="AU46" i="6" s="1"/>
  <c r="M49" i="6"/>
  <c r="AF49" i="6" s="1"/>
  <c r="M45" i="6"/>
  <c r="AJ45" i="6" s="1"/>
  <c r="M48" i="6"/>
  <c r="BD48" i="6" s="1"/>
  <c r="M47" i="6"/>
  <c r="AT47" i="6" s="1"/>
  <c r="AY50" i="6"/>
  <c r="BC50" i="6"/>
  <c r="AR50" i="6"/>
  <c r="AN50" i="6"/>
  <c r="AV50" i="6"/>
  <c r="AG46" i="6"/>
  <c r="AJ46" i="6"/>
  <c r="AP46" i="6"/>
  <c r="AD46" i="6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AY46" i="6" l="1"/>
  <c r="BF46" i="6"/>
  <c r="AY44" i="6"/>
  <c r="AM70" i="5"/>
  <c r="AC46" i="6"/>
  <c r="BB46" i="6"/>
  <c r="AF50" i="6"/>
  <c r="BG48" i="6"/>
  <c r="AP47" i="6"/>
  <c r="AT45" i="6"/>
  <c r="AF45" i="6"/>
  <c r="AE45" i="6"/>
  <c r="AD45" i="6"/>
  <c r="L70" i="5"/>
  <c r="O70" i="5" s="1"/>
  <c r="AC45" i="6"/>
  <c r="AY45" i="6"/>
  <c r="AR45" i="6"/>
  <c r="BF45" i="6"/>
  <c r="BD45" i="6"/>
  <c r="AP45" i="6"/>
  <c r="AI45" i="6"/>
  <c r="I70" i="12"/>
  <c r="O70" i="12" s="1"/>
  <c r="AK45" i="6"/>
  <c r="BC45" i="6"/>
  <c r="AN45" i="6"/>
  <c r="BG45" i="6"/>
  <c r="AY49" i="6"/>
  <c r="AK44" i="6"/>
  <c r="AX44" i="6"/>
  <c r="BD49" i="6"/>
  <c r="AP49" i="6"/>
  <c r="AS49" i="6"/>
  <c r="AO44" i="6"/>
  <c r="BD44" i="6"/>
  <c r="AB50" i="6"/>
  <c r="AZ47" i="6"/>
  <c r="AV47" i="6"/>
  <c r="AB49" i="6"/>
  <c r="AI47" i="6"/>
  <c r="AY47" i="6"/>
  <c r="M51" i="6"/>
  <c r="M69" i="6" s="1"/>
  <c r="AQ49" i="6"/>
  <c r="AU49" i="6"/>
  <c r="AO49" i="6"/>
  <c r="AB44" i="6"/>
  <c r="BG44" i="6"/>
  <c r="AD47" i="6"/>
  <c r="AK47" i="6"/>
  <c r="AQ44" i="6"/>
  <c r="AC44" i="6"/>
  <c r="AT44" i="6"/>
  <c r="AP44" i="6"/>
  <c r="AD44" i="6"/>
  <c r="AG44" i="6"/>
  <c r="AR44" i="6"/>
  <c r="AJ44" i="6"/>
  <c r="AM44" i="6"/>
  <c r="AN44" i="6"/>
  <c r="BE44" i="6"/>
  <c r="AV44" i="6"/>
  <c r="AE44" i="6"/>
  <c r="BA44" i="6"/>
  <c r="BF44" i="6"/>
  <c r="BC44" i="6"/>
  <c r="AS44" i="6"/>
  <c r="AU44" i="6"/>
  <c r="AH44" i="6"/>
  <c r="AI44" i="6"/>
  <c r="BB44" i="6"/>
  <c r="AZ44" i="6"/>
  <c r="BF48" i="6"/>
  <c r="AC48" i="6"/>
  <c r="AM48" i="6"/>
  <c r="AX48" i="6"/>
  <c r="BB48" i="6"/>
  <c r="AT48" i="6"/>
  <c r="BE49" i="6"/>
  <c r="AE49" i="6"/>
  <c r="AN49" i="6"/>
  <c r="AJ49" i="6"/>
  <c r="BF49" i="6"/>
  <c r="AI49" i="6"/>
  <c r="AR49" i="6"/>
  <c r="AM49" i="6"/>
  <c r="AQ50" i="6"/>
  <c r="AU50" i="6"/>
  <c r="AK50" i="6"/>
  <c r="AC50" i="6"/>
  <c r="AD50" i="6"/>
  <c r="AP50" i="6"/>
  <c r="BG50" i="6"/>
  <c r="AU47" i="6"/>
  <c r="AN47" i="6"/>
  <c r="BB47" i="6"/>
  <c r="BC47" i="6"/>
  <c r="AM47" i="6"/>
  <c r="AG47" i="6"/>
  <c r="AF47" i="6"/>
  <c r="AH47" i="6"/>
  <c r="BC49" i="6"/>
  <c r="AG49" i="6"/>
  <c r="AD49" i="6"/>
  <c r="AX49" i="6"/>
  <c r="BB49" i="6"/>
  <c r="AK49" i="6"/>
  <c r="AH49" i="6"/>
  <c r="BA50" i="6"/>
  <c r="AO50" i="6"/>
  <c r="BF50" i="6"/>
  <c r="BE50" i="6"/>
  <c r="AS50" i="6"/>
  <c r="AE50" i="6"/>
  <c r="AI50" i="6"/>
  <c r="BB50" i="6"/>
  <c r="BE47" i="6"/>
  <c r="AX47" i="6"/>
  <c r="AJ47" i="6"/>
  <c r="BD47" i="6"/>
  <c r="AO47" i="6"/>
  <c r="AC47" i="6"/>
  <c r="AB47" i="6"/>
  <c r="BA47" i="6"/>
  <c r="BG49" i="6"/>
  <c r="AZ49" i="6"/>
  <c r="AV49" i="6"/>
  <c r="BA49" i="6"/>
  <c r="AC49" i="6"/>
  <c r="AT49" i="6"/>
  <c r="AJ50" i="6"/>
  <c r="AZ50" i="6"/>
  <c r="AG50" i="6"/>
  <c r="AM50" i="6"/>
  <c r="AH50" i="6"/>
  <c r="AX50" i="6"/>
  <c r="AT50" i="6"/>
  <c r="AQ47" i="6"/>
  <c r="AE47" i="6"/>
  <c r="AS47" i="6"/>
  <c r="BG47" i="6"/>
  <c r="AR47" i="6"/>
  <c r="BF47" i="6"/>
  <c r="AX45" i="6"/>
  <c r="AO45" i="6"/>
  <c r="AS45" i="6"/>
  <c r="AG45" i="6"/>
  <c r="AZ45" i="6"/>
  <c r="AV45" i="6"/>
  <c r="BA45" i="6"/>
  <c r="AI46" i="6"/>
  <c r="AM46" i="6"/>
  <c r="BC46" i="6"/>
  <c r="AE46" i="6"/>
  <c r="AB46" i="6"/>
  <c r="AH46" i="6"/>
  <c r="AS46" i="6"/>
  <c r="AD48" i="6"/>
  <c r="AV48" i="6"/>
  <c r="BE48" i="6"/>
  <c r="AP48" i="6"/>
  <c r="AE48" i="6"/>
  <c r="AG48" i="6"/>
  <c r="BC48" i="6"/>
  <c r="AI48" i="6"/>
  <c r="AX46" i="6"/>
  <c r="AO46" i="6"/>
  <c r="BA46" i="6"/>
  <c r="AQ48" i="6"/>
  <c r="AH48" i="6"/>
  <c r="BA48" i="6"/>
  <c r="AN48" i="6"/>
  <c r="AS48" i="6"/>
  <c r="AO48" i="6"/>
  <c r="AR48" i="6"/>
  <c r="AF48" i="6"/>
  <c r="AT46" i="6"/>
  <c r="BD46" i="6"/>
  <c r="AF46" i="6"/>
  <c r="AQ46" i="6"/>
  <c r="AH45" i="6"/>
  <c r="BE45" i="6"/>
  <c r="BB45" i="6"/>
  <c r="AB45" i="6"/>
  <c r="AU45" i="6"/>
  <c r="AM45" i="6"/>
  <c r="AQ45" i="6"/>
  <c r="AR46" i="6"/>
  <c r="AK46" i="6"/>
  <c r="AZ46" i="6"/>
  <c r="BG46" i="6"/>
  <c r="BE46" i="6"/>
  <c r="AV46" i="6"/>
  <c r="AN46" i="6"/>
  <c r="AJ48" i="6"/>
  <c r="AZ48" i="6"/>
  <c r="AY48" i="6"/>
  <c r="AK48" i="6"/>
  <c r="AU48" i="6"/>
  <c r="AB48" i="6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U51" i="6" l="1"/>
  <c r="AS51" i="6"/>
  <c r="C70" i="6"/>
  <c r="AN51" i="6"/>
  <c r="AZ51" i="6"/>
  <c r="M70" i="12"/>
  <c r="BE51" i="6"/>
  <c r="AE51" i="6"/>
  <c r="AO70" i="12"/>
  <c r="Y70" i="12" s="1"/>
  <c r="C70" i="12"/>
  <c r="AD51" i="6"/>
  <c r="AH51" i="6"/>
  <c r="AI51" i="6"/>
  <c r="AF51" i="6"/>
  <c r="AR51" i="6"/>
  <c r="BF51" i="6"/>
  <c r="BA51" i="6"/>
  <c r="AO51" i="6"/>
  <c r="AG51" i="6"/>
  <c r="AK51" i="6"/>
  <c r="M72" i="6"/>
  <c r="BA72" i="6" s="1"/>
  <c r="AX51" i="6"/>
  <c r="BC51" i="6"/>
  <c r="AP51" i="6"/>
  <c r="AV51" i="6"/>
  <c r="BD51" i="6"/>
  <c r="AZ69" i="6"/>
  <c r="AH69" i="6"/>
  <c r="AO69" i="6"/>
  <c r="AX69" i="6"/>
  <c r="AN69" i="6"/>
  <c r="AQ69" i="6"/>
  <c r="AC69" i="6"/>
  <c r="AM69" i="6"/>
  <c r="AG69" i="6"/>
  <c r="AK69" i="6"/>
  <c r="AV69" i="6"/>
  <c r="BE69" i="6"/>
  <c r="BG69" i="6"/>
  <c r="AP69" i="6"/>
  <c r="AR69" i="6"/>
  <c r="AE69" i="6"/>
  <c r="BF69" i="6"/>
  <c r="AY69" i="6"/>
  <c r="BB69" i="6"/>
  <c r="AS69" i="6"/>
  <c r="BD69" i="6"/>
  <c r="AF69" i="6"/>
  <c r="AI69" i="6"/>
  <c r="AB69" i="6"/>
  <c r="BA69" i="6"/>
  <c r="AU69" i="6"/>
  <c r="BC69" i="6"/>
  <c r="AD69" i="6"/>
  <c r="AT69" i="6"/>
  <c r="AJ69" i="6"/>
  <c r="AJ51" i="6"/>
  <c r="M70" i="6"/>
  <c r="M61" i="6"/>
  <c r="M60" i="6"/>
  <c r="AY51" i="6"/>
  <c r="AC51" i="6"/>
  <c r="M66" i="6"/>
  <c r="M67" i="6"/>
  <c r="M58" i="6"/>
  <c r="M57" i="6"/>
  <c r="M59" i="6"/>
  <c r="M63" i="6"/>
  <c r="AM51" i="6"/>
  <c r="BB51" i="6"/>
  <c r="M65" i="6"/>
  <c r="M62" i="6"/>
  <c r="M55" i="6"/>
  <c r="M54" i="6"/>
  <c r="M53" i="6"/>
  <c r="M56" i="6"/>
  <c r="AB51" i="6"/>
  <c r="AQ51" i="6"/>
  <c r="M52" i="6"/>
  <c r="BG51" i="6"/>
  <c r="M68" i="6"/>
  <c r="M64" i="6"/>
  <c r="AT51" i="6"/>
  <c r="M71" i="6"/>
  <c r="AO72" i="6"/>
  <c r="AD72" i="6"/>
  <c r="A73" i="6"/>
  <c r="M73" i="6" s="1"/>
  <c r="BC73" i="6" s="1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N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AG72" i="6" l="1"/>
  <c r="AI72" i="6"/>
  <c r="AQ72" i="6"/>
  <c r="AX72" i="6"/>
  <c r="BE72" i="6"/>
  <c r="BC72" i="6"/>
  <c r="AY72" i="6"/>
  <c r="BF72" i="6"/>
  <c r="AH72" i="6"/>
  <c r="AN72" i="6"/>
  <c r="AB72" i="6"/>
  <c r="BD72" i="6"/>
  <c r="AU72" i="6"/>
  <c r="AE72" i="6"/>
  <c r="AK72" i="6"/>
  <c r="AZ72" i="6"/>
  <c r="AM72" i="6"/>
  <c r="AC72" i="6"/>
  <c r="AF72" i="6"/>
  <c r="AR72" i="6"/>
  <c r="AV72" i="6"/>
  <c r="AS72" i="6"/>
  <c r="AP72" i="6"/>
  <c r="BG72" i="6"/>
  <c r="BB72" i="6"/>
  <c r="AJ72" i="6"/>
  <c r="AT72" i="6"/>
  <c r="BD54" i="6"/>
  <c r="AH54" i="6"/>
  <c r="AM54" i="6"/>
  <c r="AX54" i="6"/>
  <c r="AD54" i="6"/>
  <c r="AT54" i="6"/>
  <c r="AJ54" i="6"/>
  <c r="AZ54" i="6"/>
  <c r="AQ54" i="6"/>
  <c r="AE54" i="6"/>
  <c r="AI54" i="6"/>
  <c r="BG54" i="6"/>
  <c r="AK54" i="6"/>
  <c r="AB54" i="6"/>
  <c r="AO54" i="6"/>
  <c r="AU54" i="6"/>
  <c r="AG54" i="6"/>
  <c r="BB54" i="6"/>
  <c r="AN54" i="6"/>
  <c r="AF54" i="6"/>
  <c r="AP54" i="6"/>
  <c r="BF54" i="6"/>
  <c r="AY54" i="6"/>
  <c r="AV54" i="6"/>
  <c r="BA54" i="6"/>
  <c r="BC54" i="6"/>
  <c r="AR54" i="6"/>
  <c r="AS54" i="6"/>
  <c r="AC54" i="6"/>
  <c r="BE54" i="6"/>
  <c r="BE70" i="6"/>
  <c r="AV70" i="6"/>
  <c r="BF70" i="6"/>
  <c r="AY70" i="6"/>
  <c r="BC70" i="6"/>
  <c r="AP70" i="6"/>
  <c r="BD70" i="6"/>
  <c r="AG70" i="6"/>
  <c r="AH70" i="6"/>
  <c r="AU70" i="6"/>
  <c r="AQ70" i="6"/>
  <c r="AR70" i="6"/>
  <c r="AN70" i="6"/>
  <c r="BG70" i="6"/>
  <c r="AX70" i="6"/>
  <c r="AC70" i="6"/>
  <c r="AB70" i="6"/>
  <c r="AS70" i="6"/>
  <c r="AF70" i="6"/>
  <c r="BA70" i="6"/>
  <c r="AT70" i="6"/>
  <c r="AZ70" i="6"/>
  <c r="AE70" i="6"/>
  <c r="AD70" i="6"/>
  <c r="AI70" i="6"/>
  <c r="BB70" i="6"/>
  <c r="AO70" i="6"/>
  <c r="AJ70" i="6"/>
  <c r="AM70" i="6"/>
  <c r="AK70" i="6"/>
  <c r="AY64" i="6"/>
  <c r="BC64" i="6"/>
  <c r="AG64" i="6"/>
  <c r="AX64" i="6"/>
  <c r="AZ64" i="6"/>
  <c r="AC64" i="6"/>
  <c r="AP64" i="6"/>
  <c r="AF64" i="6"/>
  <c r="AO64" i="6"/>
  <c r="AV64" i="6"/>
  <c r="AU64" i="6"/>
  <c r="AN64" i="6"/>
  <c r="BF64" i="6"/>
  <c r="AB64" i="6"/>
  <c r="AD64" i="6"/>
  <c r="BB64" i="6"/>
  <c r="AM64" i="6"/>
  <c r="BD64" i="6"/>
  <c r="BE64" i="6"/>
  <c r="AI64" i="6"/>
  <c r="AR64" i="6"/>
  <c r="AJ64" i="6"/>
  <c r="AH64" i="6"/>
  <c r="BA64" i="6"/>
  <c r="BG64" i="6"/>
  <c r="AT64" i="6"/>
  <c r="AK64" i="6"/>
  <c r="AQ64" i="6"/>
  <c r="AS64" i="6"/>
  <c r="AE64" i="6"/>
  <c r="BB57" i="6"/>
  <c r="AZ57" i="6"/>
  <c r="BA57" i="6"/>
  <c r="AV57" i="6"/>
  <c r="AC57" i="6"/>
  <c r="BE57" i="6"/>
  <c r="AQ57" i="6"/>
  <c r="AP57" i="6"/>
  <c r="AX57" i="6"/>
  <c r="AR57" i="6"/>
  <c r="AM57" i="6"/>
  <c r="AK57" i="6"/>
  <c r="AG57" i="6"/>
  <c r="AS57" i="6"/>
  <c r="AD57" i="6"/>
  <c r="AI57" i="6"/>
  <c r="AN57" i="6"/>
  <c r="AB57" i="6"/>
  <c r="AE57" i="6"/>
  <c r="AT57" i="6"/>
  <c r="BD57" i="6"/>
  <c r="AF57" i="6"/>
  <c r="AU57" i="6"/>
  <c r="BG57" i="6"/>
  <c r="AH57" i="6"/>
  <c r="BC57" i="6"/>
  <c r="AY57" i="6"/>
  <c r="BF57" i="6"/>
  <c r="AO57" i="6"/>
  <c r="AJ57" i="6"/>
  <c r="BE68" i="6"/>
  <c r="AD68" i="6"/>
  <c r="BG68" i="6"/>
  <c r="AF68" i="6"/>
  <c r="AO68" i="6"/>
  <c r="AV68" i="6"/>
  <c r="AG68" i="6"/>
  <c r="AU68" i="6"/>
  <c r="AM68" i="6"/>
  <c r="AY68" i="6"/>
  <c r="BA68" i="6"/>
  <c r="AZ68" i="6"/>
  <c r="AC68" i="6"/>
  <c r="AP68" i="6"/>
  <c r="AH68" i="6"/>
  <c r="AS68" i="6"/>
  <c r="AJ68" i="6"/>
  <c r="AQ68" i="6"/>
  <c r="BB68" i="6"/>
  <c r="BC68" i="6"/>
  <c r="BD68" i="6"/>
  <c r="AX68" i="6"/>
  <c r="AT68" i="6"/>
  <c r="AN68" i="6"/>
  <c r="AB68" i="6"/>
  <c r="AE68" i="6"/>
  <c r="AK68" i="6"/>
  <c r="BF68" i="6"/>
  <c r="AI68" i="6"/>
  <c r="AR68" i="6"/>
  <c r="BE55" i="6"/>
  <c r="AI55" i="6"/>
  <c r="AH55" i="6"/>
  <c r="AS55" i="6"/>
  <c r="BB55" i="6"/>
  <c r="AU55" i="6"/>
  <c r="AO55" i="6"/>
  <c r="AK55" i="6"/>
  <c r="AC55" i="6"/>
  <c r="AZ55" i="6"/>
  <c r="AP55" i="6"/>
  <c r="AV55" i="6"/>
  <c r="AM55" i="6"/>
  <c r="BC55" i="6"/>
  <c r="AT55" i="6"/>
  <c r="AN55" i="6"/>
  <c r="AX55" i="6"/>
  <c r="AG55" i="6"/>
  <c r="AQ55" i="6"/>
  <c r="AB55" i="6"/>
  <c r="BF55" i="6"/>
  <c r="AY55" i="6"/>
  <c r="AE55" i="6"/>
  <c r="AD55" i="6"/>
  <c r="AJ55" i="6"/>
  <c r="BD55" i="6"/>
  <c r="BG55" i="6"/>
  <c r="AF55" i="6"/>
  <c r="AR55" i="6"/>
  <c r="BA55" i="6"/>
  <c r="BA58" i="6"/>
  <c r="AX58" i="6"/>
  <c r="AT58" i="6"/>
  <c r="AU58" i="6"/>
  <c r="AG58" i="6"/>
  <c r="AR58" i="6"/>
  <c r="AH58" i="6"/>
  <c r="BE58" i="6"/>
  <c r="AP58" i="6"/>
  <c r="BG58" i="6"/>
  <c r="AZ58" i="6"/>
  <c r="AI58" i="6"/>
  <c r="AQ58" i="6"/>
  <c r="AD58" i="6"/>
  <c r="AB58" i="6"/>
  <c r="BC58" i="6"/>
  <c r="AM58" i="6"/>
  <c r="AY58" i="6"/>
  <c r="BD58" i="6"/>
  <c r="AO58" i="6"/>
  <c r="AS58" i="6"/>
  <c r="AN58" i="6"/>
  <c r="AC58" i="6"/>
  <c r="AE58" i="6"/>
  <c r="AV58" i="6"/>
  <c r="AF58" i="6"/>
  <c r="BF58" i="6"/>
  <c r="BB58" i="6"/>
  <c r="AJ58" i="6"/>
  <c r="AK58" i="6"/>
  <c r="AV71" i="6"/>
  <c r="BE71" i="6"/>
  <c r="AX71" i="6"/>
  <c r="BC71" i="6"/>
  <c r="AU71" i="6"/>
  <c r="AT71" i="6"/>
  <c r="AM71" i="6"/>
  <c r="BD71" i="6"/>
  <c r="AZ71" i="6"/>
  <c r="AY71" i="6"/>
  <c r="AH71" i="6"/>
  <c r="AI71" i="6"/>
  <c r="AJ71" i="6"/>
  <c r="AP71" i="6"/>
  <c r="AS71" i="6"/>
  <c r="AC71" i="6"/>
  <c r="AR71" i="6"/>
  <c r="AG71" i="6"/>
  <c r="AQ71" i="6"/>
  <c r="AD71" i="6"/>
  <c r="AE71" i="6"/>
  <c r="AN71" i="6"/>
  <c r="AO71" i="6"/>
  <c r="BF71" i="6"/>
  <c r="BB71" i="6"/>
  <c r="AK71" i="6"/>
  <c r="AB71" i="6"/>
  <c r="AF71" i="6"/>
  <c r="BG71" i="6"/>
  <c r="BA71" i="6"/>
  <c r="AP56" i="6"/>
  <c r="AC56" i="6"/>
  <c r="AY56" i="6"/>
  <c r="AB56" i="6"/>
  <c r="BE56" i="6"/>
  <c r="BF56" i="6"/>
  <c r="AQ56" i="6"/>
  <c r="AK56" i="6"/>
  <c r="BB56" i="6"/>
  <c r="AX56" i="6"/>
  <c r="AN56" i="6"/>
  <c r="AZ56" i="6"/>
  <c r="BG56" i="6"/>
  <c r="AJ56" i="6"/>
  <c r="AE56" i="6"/>
  <c r="AV56" i="6"/>
  <c r="AS56" i="6"/>
  <c r="BA56" i="6"/>
  <c r="AI56" i="6"/>
  <c r="AR56" i="6"/>
  <c r="AF56" i="6"/>
  <c r="AU56" i="6"/>
  <c r="AG56" i="6"/>
  <c r="AT56" i="6"/>
  <c r="AO56" i="6"/>
  <c r="BC56" i="6"/>
  <c r="AD56" i="6"/>
  <c r="BD56" i="6"/>
  <c r="AM56" i="6"/>
  <c r="AH56" i="6"/>
  <c r="AE62" i="6"/>
  <c r="AI62" i="6"/>
  <c r="BA62" i="6"/>
  <c r="BE62" i="6"/>
  <c r="AV62" i="6"/>
  <c r="BB62" i="6"/>
  <c r="AS62" i="6"/>
  <c r="AM62" i="6"/>
  <c r="AZ62" i="6"/>
  <c r="AJ62" i="6"/>
  <c r="AY62" i="6"/>
  <c r="AU62" i="6"/>
  <c r="AQ62" i="6"/>
  <c r="AF62" i="6"/>
  <c r="BF62" i="6"/>
  <c r="AT62" i="6"/>
  <c r="BC62" i="6"/>
  <c r="AO62" i="6"/>
  <c r="AK62" i="6"/>
  <c r="BG62" i="6"/>
  <c r="AR62" i="6"/>
  <c r="AC62" i="6"/>
  <c r="AG62" i="6"/>
  <c r="AH62" i="6"/>
  <c r="AX62" i="6"/>
  <c r="AB62" i="6"/>
  <c r="AD62" i="6"/>
  <c r="AN62" i="6"/>
  <c r="AP62" i="6"/>
  <c r="BD62" i="6"/>
  <c r="AQ63" i="6"/>
  <c r="AZ63" i="6"/>
  <c r="AF63" i="6"/>
  <c r="AH63" i="6"/>
  <c r="AX63" i="6"/>
  <c r="AR63" i="6"/>
  <c r="BE63" i="6"/>
  <c r="BF63" i="6"/>
  <c r="BG63" i="6"/>
  <c r="AO63" i="6"/>
  <c r="BB63" i="6"/>
  <c r="AY63" i="6"/>
  <c r="AK63" i="6"/>
  <c r="AG63" i="6"/>
  <c r="BA63" i="6"/>
  <c r="AU63" i="6"/>
  <c r="AP63" i="6"/>
  <c r="AI63" i="6"/>
  <c r="AS63" i="6"/>
  <c r="AN63" i="6"/>
  <c r="AE63" i="6"/>
  <c r="AT63" i="6"/>
  <c r="AV63" i="6"/>
  <c r="AD63" i="6"/>
  <c r="AB63" i="6"/>
  <c r="BC63" i="6"/>
  <c r="AJ63" i="6"/>
  <c r="BD63" i="6"/>
  <c r="AC63" i="6"/>
  <c r="AM63" i="6"/>
  <c r="AU67" i="6"/>
  <c r="AC67" i="6"/>
  <c r="AG67" i="6"/>
  <c r="AD67" i="6"/>
  <c r="BE67" i="6"/>
  <c r="BA67" i="6"/>
  <c r="AI67" i="6"/>
  <c r="BD67" i="6"/>
  <c r="BG67" i="6"/>
  <c r="AB67" i="6"/>
  <c r="BB67" i="6"/>
  <c r="AF67" i="6"/>
  <c r="AT67" i="6"/>
  <c r="AJ67" i="6"/>
  <c r="AS67" i="6"/>
  <c r="AO67" i="6"/>
  <c r="AV67" i="6"/>
  <c r="AM67" i="6"/>
  <c r="BC67" i="6"/>
  <c r="AZ67" i="6"/>
  <c r="AR67" i="6"/>
  <c r="AP67" i="6"/>
  <c r="AN67" i="6"/>
  <c r="BF67" i="6"/>
  <c r="AH67" i="6"/>
  <c r="AE67" i="6"/>
  <c r="AQ67" i="6"/>
  <c r="AK67" i="6"/>
  <c r="AY67" i="6"/>
  <c r="AX67" i="6"/>
  <c r="AQ60" i="6"/>
  <c r="AP60" i="6"/>
  <c r="AH60" i="6"/>
  <c r="BF60" i="6"/>
  <c r="AZ60" i="6"/>
  <c r="AO60" i="6"/>
  <c r="BE60" i="6"/>
  <c r="BB60" i="6"/>
  <c r="AV60" i="6"/>
  <c r="AD60" i="6"/>
  <c r="AF60" i="6"/>
  <c r="AE60" i="6"/>
  <c r="AX60" i="6"/>
  <c r="BA60" i="6"/>
  <c r="AR60" i="6"/>
  <c r="AJ60" i="6"/>
  <c r="AS60" i="6"/>
  <c r="AM60" i="6"/>
  <c r="AI60" i="6"/>
  <c r="AG60" i="6"/>
  <c r="AC60" i="6"/>
  <c r="AT60" i="6"/>
  <c r="AB60" i="6"/>
  <c r="BG60" i="6"/>
  <c r="AK60" i="6"/>
  <c r="BD60" i="6"/>
  <c r="BC60" i="6"/>
  <c r="AN60" i="6"/>
  <c r="AY60" i="6"/>
  <c r="AU60" i="6"/>
  <c r="AO52" i="6"/>
  <c r="BC52" i="6"/>
  <c r="AJ52" i="6"/>
  <c r="AX52" i="6"/>
  <c r="BA52" i="6"/>
  <c r="AV52" i="6"/>
  <c r="AB52" i="6"/>
  <c r="AE52" i="6"/>
  <c r="BD52" i="6"/>
  <c r="BF52" i="6"/>
  <c r="AC52" i="6"/>
  <c r="AP52" i="6"/>
  <c r="AM52" i="6"/>
  <c r="AG52" i="6"/>
  <c r="AT52" i="6"/>
  <c r="AR52" i="6"/>
  <c r="AU52" i="6"/>
  <c r="AZ52" i="6"/>
  <c r="AH52" i="6"/>
  <c r="AD52" i="6"/>
  <c r="BE52" i="6"/>
  <c r="AQ52" i="6"/>
  <c r="BG52" i="6"/>
  <c r="AN52" i="6"/>
  <c r="AF52" i="6"/>
  <c r="AI52" i="6"/>
  <c r="AS52" i="6"/>
  <c r="AK52" i="6"/>
  <c r="AY52" i="6"/>
  <c r="BB52" i="6"/>
  <c r="AX53" i="6"/>
  <c r="AF53" i="6"/>
  <c r="BB53" i="6"/>
  <c r="AH53" i="6"/>
  <c r="BD53" i="6"/>
  <c r="AB53" i="6"/>
  <c r="AQ53" i="6"/>
  <c r="AR53" i="6"/>
  <c r="AN53" i="6"/>
  <c r="AG53" i="6"/>
  <c r="AO53" i="6"/>
  <c r="BF53" i="6"/>
  <c r="AZ53" i="6"/>
  <c r="AM53" i="6"/>
  <c r="AY53" i="6"/>
  <c r="AT53" i="6"/>
  <c r="BE53" i="6"/>
  <c r="BC53" i="6"/>
  <c r="AI53" i="6"/>
  <c r="AV53" i="6"/>
  <c r="BA53" i="6"/>
  <c r="AS53" i="6"/>
  <c r="AP53" i="6"/>
  <c r="AD53" i="6"/>
  <c r="AJ53" i="6"/>
  <c r="AE53" i="6"/>
  <c r="AK53" i="6"/>
  <c r="BG53" i="6"/>
  <c r="AU53" i="6"/>
  <c r="AC53" i="6"/>
  <c r="AH65" i="6"/>
  <c r="AB65" i="6"/>
  <c r="AC65" i="6"/>
  <c r="AT65" i="6"/>
  <c r="AG65" i="6"/>
  <c r="AK65" i="6"/>
  <c r="AQ65" i="6"/>
  <c r="AI65" i="6"/>
  <c r="BE65" i="6"/>
  <c r="BG65" i="6"/>
  <c r="AR65" i="6"/>
  <c r="BB65" i="6"/>
  <c r="AZ65" i="6"/>
  <c r="AU65" i="6"/>
  <c r="AJ65" i="6"/>
  <c r="AO65" i="6"/>
  <c r="AS65" i="6"/>
  <c r="AP65" i="6"/>
  <c r="AM65" i="6"/>
  <c r="AE65" i="6"/>
  <c r="AD65" i="6"/>
  <c r="AV65" i="6"/>
  <c r="AY65" i="6"/>
  <c r="BD65" i="6"/>
  <c r="AN65" i="6"/>
  <c r="AF65" i="6"/>
  <c r="BF65" i="6"/>
  <c r="BA65" i="6"/>
  <c r="AX65" i="6"/>
  <c r="BC65" i="6"/>
  <c r="AR59" i="6"/>
  <c r="AN59" i="6"/>
  <c r="AS59" i="6"/>
  <c r="AZ59" i="6"/>
  <c r="AU59" i="6"/>
  <c r="AD59" i="6"/>
  <c r="AH59" i="6"/>
  <c r="AI59" i="6"/>
  <c r="AV59" i="6"/>
  <c r="BG59" i="6"/>
  <c r="AE59" i="6"/>
  <c r="AB59" i="6"/>
  <c r="AP59" i="6"/>
  <c r="AG59" i="6"/>
  <c r="AO59" i="6"/>
  <c r="AX59" i="6"/>
  <c r="AC59" i="6"/>
  <c r="AQ59" i="6"/>
  <c r="BE59" i="6"/>
  <c r="AK59" i="6"/>
  <c r="AJ59" i="6"/>
  <c r="AM59" i="6"/>
  <c r="AT59" i="6"/>
  <c r="BD59" i="6"/>
  <c r="BF59" i="6"/>
  <c r="AF59" i="6"/>
  <c r="AY59" i="6"/>
  <c r="BB59" i="6"/>
  <c r="BA59" i="6"/>
  <c r="BC59" i="6"/>
  <c r="AZ66" i="6"/>
  <c r="BE66" i="6"/>
  <c r="AD66" i="6"/>
  <c r="AB66" i="6"/>
  <c r="BB66" i="6"/>
  <c r="AI66" i="6"/>
  <c r="AS66" i="6"/>
  <c r="BA66" i="6"/>
  <c r="AJ66" i="6"/>
  <c r="AE66" i="6"/>
  <c r="AT66" i="6"/>
  <c r="AU66" i="6"/>
  <c r="AO66" i="6"/>
  <c r="AR66" i="6"/>
  <c r="AP66" i="6"/>
  <c r="BD66" i="6"/>
  <c r="AF66" i="6"/>
  <c r="AN66" i="6"/>
  <c r="BG66" i="6"/>
  <c r="AX66" i="6"/>
  <c r="AQ66" i="6"/>
  <c r="AG66" i="6"/>
  <c r="AY66" i="6"/>
  <c r="AV66" i="6"/>
  <c r="AC66" i="6"/>
  <c r="BC66" i="6"/>
  <c r="AM66" i="6"/>
  <c r="AH66" i="6"/>
  <c r="AK66" i="6"/>
  <c r="BF66" i="6"/>
  <c r="AH61" i="6"/>
  <c r="AT61" i="6"/>
  <c r="AG61" i="6"/>
  <c r="AV61" i="6"/>
  <c r="BF61" i="6"/>
  <c r="AR61" i="6"/>
  <c r="AK61" i="6"/>
  <c r="AF61" i="6"/>
  <c r="BB61" i="6"/>
  <c r="BE61" i="6"/>
  <c r="AB61" i="6"/>
  <c r="AI61" i="6"/>
  <c r="AZ61" i="6"/>
  <c r="AU61" i="6"/>
  <c r="AP61" i="6"/>
  <c r="AE61" i="6"/>
  <c r="AQ61" i="6"/>
  <c r="AD61" i="6"/>
  <c r="AO61" i="6"/>
  <c r="AN61" i="6"/>
  <c r="AS61" i="6"/>
  <c r="BA61" i="6"/>
  <c r="BG61" i="6"/>
  <c r="AC61" i="6"/>
  <c r="AY61" i="6"/>
  <c r="AJ61" i="6"/>
  <c r="BD61" i="6"/>
  <c r="AM61" i="6"/>
  <c r="BC61" i="6"/>
  <c r="AX61" i="6"/>
  <c r="AH73" i="6"/>
  <c r="K73" i="12"/>
  <c r="AU73" i="6"/>
  <c r="AR73" i="6"/>
  <c r="AO73" i="6"/>
  <c r="AI73" i="6"/>
  <c r="AV73" i="6"/>
  <c r="BE73" i="6"/>
  <c r="AJ73" i="6"/>
  <c r="AS73" i="6"/>
  <c r="AZ73" i="6"/>
  <c r="AX73" i="6"/>
  <c r="A74" i="6"/>
  <c r="M74" i="6" s="1"/>
  <c r="AS74" i="6" s="1"/>
  <c r="BD73" i="6"/>
  <c r="AF73" i="6"/>
  <c r="BB73" i="6"/>
  <c r="AE73" i="6"/>
  <c r="AD73" i="6"/>
  <c r="AM73" i="6"/>
  <c r="AN73" i="6"/>
  <c r="AK73" i="6"/>
  <c r="AB73" i="6"/>
  <c r="AG73" i="6"/>
  <c r="AP73" i="6"/>
  <c r="BG73" i="6"/>
  <c r="AY73" i="6"/>
  <c r="AT73" i="6"/>
  <c r="AQ73" i="6"/>
  <c r="AC73" i="6"/>
  <c r="BF73" i="6"/>
  <c r="BA73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Q74" i="6" l="1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BE75" i="6" l="1"/>
  <c r="AB75" i="6"/>
  <c r="AJ75" i="6"/>
  <c r="AI75" i="6"/>
  <c r="AU75" i="6"/>
  <c r="A76" i="6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M76" i="6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AM80" i="5"/>
  <c r="X77" i="12"/>
  <c r="W77" i="12"/>
  <c r="G81" i="12"/>
  <c r="X81" i="5"/>
  <c r="AA79" i="5"/>
  <c r="AB79" i="5"/>
  <c r="C79" i="6"/>
  <c r="O79" i="5"/>
  <c r="Z80" i="5" l="1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AA80" i="5"/>
  <c r="C80" i="12"/>
  <c r="Y79" i="12"/>
  <c r="G82" i="12"/>
  <c r="X82" i="5"/>
  <c r="M80" i="12" l="1"/>
  <c r="O80" i="12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Y80" i="12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AB84" i="5"/>
  <c r="O84" i="5"/>
  <c r="T82" i="12"/>
  <c r="V82" i="12"/>
  <c r="U82" i="12"/>
  <c r="U81" i="12"/>
  <c r="V81" i="12"/>
  <c r="T81" i="12"/>
  <c r="AQ86" i="6" l="1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AF87" i="6" l="1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G92" i="12"/>
  <c r="X92" i="5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AK92" i="6" l="1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A91" i="5"/>
  <c r="AB91" i="5"/>
  <c r="G93" i="12"/>
  <c r="X93" i="5"/>
  <c r="AI93" i="6" l="1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AF94" i="6"/>
  <c r="N91" i="12"/>
  <c r="AA92" i="5"/>
  <c r="AB92" i="5"/>
  <c r="C92" i="12"/>
  <c r="M92" i="12"/>
  <c r="O92" i="12"/>
  <c r="AO92" i="12"/>
  <c r="D91" i="12"/>
  <c r="E91" i="6"/>
  <c r="T89" i="12"/>
  <c r="V89" i="12"/>
  <c r="U89" i="12"/>
  <c r="G94" i="12"/>
  <c r="X94" i="5"/>
  <c r="L93" i="5"/>
  <c r="AM93" i="5"/>
  <c r="I93" i="12"/>
  <c r="Z93" i="5"/>
  <c r="C92" i="6"/>
  <c r="O92" i="5"/>
  <c r="W90" i="12"/>
  <c r="X90" i="12"/>
  <c r="BF94" i="6" l="1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Y92" i="12"/>
  <c r="A96" i="6" l="1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BC98" i="6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AK98" i="6" l="1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H103" i="6"/>
  <c r="T103" i="5" s="1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BC102" i="6"/>
  <c r="AU102" i="6"/>
  <c r="AB100" i="5"/>
  <c r="AA100" i="5"/>
  <c r="C100" i="12"/>
  <c r="M100" i="12"/>
  <c r="AO100" i="12"/>
  <c r="O100" i="12"/>
  <c r="Y99" i="12"/>
  <c r="A103" i="6" l="1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M105" i="6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AB104" i="5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C104" i="6" l="1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V104" i="12"/>
  <c r="U104" i="12"/>
  <c r="A109" i="6" l="1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M113" i="6"/>
  <c r="AO113" i="6" s="1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M120" i="6"/>
  <c r="BE120" i="6" s="1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Z120" i="5"/>
  <c r="E118" i="6"/>
  <c r="D118" i="12"/>
  <c r="X117" i="12"/>
  <c r="W117" i="12"/>
  <c r="AZ121" i="6" l="1"/>
  <c r="AT121" i="6"/>
  <c r="AH121" i="6"/>
  <c r="AF121" i="6"/>
  <c r="AR121" i="6"/>
  <c r="BF121" i="6"/>
  <c r="AI121" i="6"/>
  <c r="BB121" i="6"/>
  <c r="AO121" i="6"/>
  <c r="A122" i="6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M122" i="6"/>
  <c r="AU122" i="6" s="1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AB120" i="5"/>
  <c r="AA120" i="5"/>
  <c r="C120" i="6"/>
  <c r="O120" i="5"/>
  <c r="G122" i="12"/>
  <c r="X122" i="5"/>
  <c r="M120" i="12" l="1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X120" i="12"/>
  <c r="N121" i="12"/>
  <c r="G124" i="12"/>
  <c r="X124" i="5"/>
  <c r="L123" i="5"/>
  <c r="AM123" i="5"/>
  <c r="I123" i="12"/>
  <c r="Z123" i="5"/>
  <c r="C122" i="6"/>
  <c r="O122" i="5"/>
  <c r="D121" i="12"/>
  <c r="E121" i="6"/>
  <c r="V120" i="12"/>
  <c r="T120" i="12"/>
  <c r="AB122" i="5"/>
  <c r="AA122" i="5"/>
  <c r="C122" i="12"/>
  <c r="M122" i="12"/>
  <c r="AO122" i="12"/>
  <c r="O122" i="12"/>
  <c r="K124" i="12" l="1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BD125" i="6"/>
  <c r="AH125" i="6"/>
  <c r="AG125" i="6"/>
  <c r="AQ125" i="6"/>
  <c r="BB125" i="6"/>
  <c r="AP125" i="6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/>
  <c r="AE125" i="6" l="1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W127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K130" i="12" l="1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U131" i="6"/>
  <c r="N128" i="12"/>
  <c r="U127" i="12"/>
  <c r="T127" i="12"/>
  <c r="V127" i="12"/>
  <c r="AS131" i="6" l="1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M138" i="6"/>
  <c r="AP138" i="6" s="1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Y144" i="6"/>
  <c r="C142" i="6"/>
  <c r="O142" i="5"/>
  <c r="AM143" i="5"/>
  <c r="I143" i="12"/>
  <c r="L143" i="5"/>
  <c r="Z143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145" i="6" l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M145" i="6"/>
  <c r="AC145" i="6" s="1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M148" i="6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149" i="6"/>
  <c r="AA146" i="5"/>
  <c r="AB146" i="5"/>
  <c r="C146" i="12"/>
  <c r="AO146" i="12"/>
  <c r="M146" i="12"/>
  <c r="O146" i="12"/>
  <c r="Y145" i="12"/>
  <c r="X148" i="5" l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M149" i="6"/>
  <c r="AH149" i="6" s="1"/>
  <c r="AB147" i="5"/>
  <c r="AA147" i="5"/>
  <c r="C147" i="6"/>
  <c r="O147" i="5"/>
  <c r="N146" i="12"/>
  <c r="Y146" i="12"/>
  <c r="I148" i="12"/>
  <c r="L148" i="5"/>
  <c r="AM148" i="5"/>
  <c r="Z148" i="5"/>
  <c r="G149" i="12"/>
  <c r="X149" i="5"/>
  <c r="C147" i="12"/>
  <c r="M147" i="12"/>
  <c r="O147" i="12"/>
  <c r="AO147" i="12"/>
  <c r="A150" i="6" l="1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C148" i="6"/>
  <c r="O148" i="5"/>
  <c r="U145" i="12"/>
  <c r="V145" i="12"/>
  <c r="T145" i="12"/>
  <c r="N147" i="12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K150" i="12" l="1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N148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H155" i="6"/>
  <c r="T155" i="5" s="1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M156" i="6"/>
  <c r="N153" i="12"/>
  <c r="D153" i="12"/>
  <c r="E153" i="6"/>
  <c r="Y153" i="12"/>
  <c r="C154" i="6"/>
  <c r="O154" i="5"/>
  <c r="T152" i="12"/>
  <c r="L155" i="5"/>
  <c r="I155" i="12"/>
  <c r="AM155" i="5"/>
  <c r="Z155" i="5"/>
  <c r="AB154" i="5"/>
  <c r="AA154" i="5"/>
  <c r="C154" i="12"/>
  <c r="M154" i="12"/>
  <c r="O154" i="12"/>
  <c r="AO154" i="12"/>
  <c r="X156" i="5" l="1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L156" i="5"/>
  <c r="AM156" i="5"/>
  <c r="I156" i="12"/>
  <c r="Z156" i="5"/>
  <c r="N154" i="12"/>
  <c r="AB155" i="5"/>
  <c r="AA155" i="5"/>
  <c r="C155" i="6"/>
  <c r="O155" i="5"/>
  <c r="G157" i="12"/>
  <c r="X157" i="5"/>
  <c r="E154" i="6"/>
  <c r="D154" i="12"/>
  <c r="X153" i="12"/>
  <c r="W153" i="12"/>
  <c r="K157" i="12" l="1"/>
  <c r="A158" i="6"/>
  <c r="M158" i="6" s="1"/>
  <c r="N159" i="5"/>
  <c r="D159" i="6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H159" i="6"/>
  <c r="T159" i="5" s="1"/>
  <c r="AA156" i="5"/>
  <c r="AB156" i="5"/>
  <c r="C156" i="12"/>
  <c r="AO156" i="12"/>
  <c r="O156" i="12"/>
  <c r="M156" i="12"/>
  <c r="C156" i="6"/>
  <c r="O156" i="5"/>
  <c r="K158" i="12" l="1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I166" i="12"/>
  <c r="Z166" i="5"/>
  <c r="AM166" i="5" l="1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C166" i="12"/>
  <c r="AO166" i="12"/>
  <c r="O166" i="12"/>
  <c r="M166" i="12"/>
  <c r="E165" i="6"/>
  <c r="D165" i="12"/>
  <c r="AH168" i="6"/>
  <c r="T163" i="12"/>
  <c r="U163" i="12"/>
  <c r="V163" i="12"/>
  <c r="AG168" i="6" l="1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N166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I169" i="6" l="1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R172" i="6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BC172" i="6" l="1"/>
  <c r="X172" i="5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I172" i="12"/>
  <c r="AM172" i="5"/>
  <c r="L172" i="5"/>
  <c r="Z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AX173" i="6" l="1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M174" i="6"/>
  <c r="BD174" i="6" s="1"/>
  <c r="E171" i="6"/>
  <c r="D171" i="12"/>
  <c r="W170" i="12"/>
  <c r="X170" i="12"/>
  <c r="AA172" i="5"/>
  <c r="AB172" i="5"/>
  <c r="G174" i="12"/>
  <c r="X174" i="5"/>
  <c r="C172" i="6"/>
  <c r="O172" i="5"/>
  <c r="C172" i="12"/>
  <c r="O172" i="12"/>
  <c r="AO172" i="12"/>
  <c r="M172" i="12"/>
  <c r="L173" i="5" l="1"/>
  <c r="Z173" i="5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C173" i="6"/>
  <c r="O173" i="5"/>
  <c r="V171" i="12"/>
  <c r="T171" i="12"/>
  <c r="U171" i="12"/>
  <c r="G175" i="12"/>
  <c r="X175" i="5"/>
  <c r="N172" i="12"/>
  <c r="E172" i="6"/>
  <c r="D172" i="12"/>
  <c r="AB173" i="5"/>
  <c r="AA173" i="5"/>
  <c r="T170" i="12"/>
  <c r="V170" i="12"/>
  <c r="U170" i="12"/>
  <c r="C173" i="12" l="1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D173" i="12"/>
  <c r="E173" i="6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A177" i="6" l="1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J178" i="5"/>
  <c r="W178" i="5"/>
  <c r="H178" i="12" s="1"/>
  <c r="B178" i="5"/>
  <c r="A178" i="12"/>
  <c r="AD178" i="5"/>
  <c r="AE178" i="5"/>
  <c r="C179" i="5"/>
  <c r="K176" i="12"/>
  <c r="N174" i="12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H178" i="6" l="1"/>
  <c r="AC178" i="6"/>
  <c r="AS178" i="6"/>
  <c r="AJ178" i="6"/>
  <c r="AO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A185" i="6" s="1"/>
  <c r="M185" i="6" s="1"/>
  <c r="AX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H185" i="6" l="1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O185" i="6"/>
  <c r="BC185" i="6"/>
  <c r="AY185" i="6"/>
  <c r="AU185" i="6"/>
  <c r="AQ185" i="6"/>
  <c r="BF185" i="6"/>
  <c r="AV185" i="6"/>
  <c r="BE185" i="6"/>
  <c r="AR185" i="6"/>
  <c r="AN185" i="6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BG185" i="6"/>
  <c r="BD185" i="6"/>
  <c r="AT185" i="6"/>
  <c r="BA185" i="6"/>
  <c r="AZ185" i="6"/>
  <c r="AG185" i="6"/>
  <c r="AP185" i="6"/>
  <c r="AM185" i="6"/>
  <c r="BB185" i="6"/>
  <c r="AS185" i="6"/>
  <c r="AI185" i="6"/>
  <c r="C183" i="6"/>
  <c r="O183" i="5"/>
  <c r="Y182" i="12"/>
  <c r="AH185" i="6" l="1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AA185" i="5"/>
  <c r="AB185" i="5"/>
  <c r="X183" i="12"/>
  <c r="W183" i="12"/>
  <c r="G187" i="12"/>
  <c r="X187" i="5"/>
  <c r="T182" i="12"/>
  <c r="V182" i="12"/>
  <c r="U182" i="12"/>
  <c r="C185" i="6"/>
  <c r="O185" i="5"/>
  <c r="C185" i="12"/>
  <c r="AO185" i="12"/>
  <c r="O185" i="12"/>
  <c r="I186" i="12"/>
  <c r="AM186" i="5"/>
  <c r="L186" i="5"/>
  <c r="Z186" i="5"/>
  <c r="E184" i="6"/>
  <c r="D184" i="12"/>
  <c r="K187" i="12" l="1"/>
  <c r="BE187" i="6"/>
  <c r="A188" i="6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N185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L187" i="5"/>
  <c r="AM187" i="5"/>
  <c r="I187" i="12"/>
  <c r="Z187" i="5"/>
  <c r="V183" i="12"/>
  <c r="U183" i="12"/>
  <c r="T183" i="12"/>
  <c r="M188" i="6"/>
  <c r="AG188" i="6" s="1"/>
  <c r="K188" i="12" l="1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AS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X185" i="12"/>
  <c r="W185" i="12"/>
  <c r="AF188" i="6"/>
  <c r="AM188" i="5"/>
  <c r="L188" i="5"/>
  <c r="I188" i="12"/>
  <c r="Z188" i="5"/>
  <c r="AG189" i="6"/>
  <c r="AH189" i="6"/>
  <c r="AC188" i="6"/>
  <c r="AD188" i="6"/>
  <c r="AJ188" i="6"/>
  <c r="Y186" i="12"/>
  <c r="D186" i="12"/>
  <c r="E186" i="6"/>
  <c r="AE188" i="6"/>
  <c r="AH188" i="6"/>
  <c r="A190" i="6" l="1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M190" i="6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T185" i="12"/>
  <c r="V185" i="12"/>
  <c r="U185" i="12"/>
  <c r="G190" i="12"/>
  <c r="X190" i="5"/>
  <c r="N187" i="12"/>
  <c r="A191" i="6" l="1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A192" i="6" s="1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K191" i="12" l="1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M192" i="6"/>
  <c r="BC192" i="6" s="1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A198" i="6"/>
  <c r="M198" i="6" s="1"/>
  <c r="T192" i="12"/>
  <c r="V192" i="12"/>
  <c r="U192" i="12"/>
  <c r="AM196" i="5"/>
  <c r="I196" i="12"/>
  <c r="L196" i="5"/>
  <c r="Z196" i="5"/>
  <c r="W193" i="12"/>
  <c r="X193" i="12"/>
  <c r="D194" i="12"/>
  <c r="E194" i="6"/>
  <c r="M197" i="6"/>
  <c r="AF197" i="6" s="1"/>
  <c r="AB195" i="5"/>
  <c r="AA195" i="5"/>
  <c r="C195" i="12"/>
  <c r="AO195" i="12"/>
  <c r="M195" i="12"/>
  <c r="O195" i="12"/>
  <c r="C195" i="6"/>
  <c r="O195" i="5"/>
  <c r="G197" i="12"/>
  <c r="X197" i="5"/>
  <c r="K197" i="12" l="1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J198" i="6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C196" i="12"/>
  <c r="AO196" i="12"/>
  <c r="M196" i="12"/>
  <c r="O196" i="12"/>
  <c r="A199" i="6" l="1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A205" i="6" s="1"/>
  <c r="M205" i="6" s="1"/>
  <c r="AX205" i="6" s="1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K204" i="12" l="1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BF205" i="6"/>
  <c r="AF205" i="6"/>
  <c r="AQ205" i="6"/>
  <c r="AU205" i="6"/>
  <c r="AY205" i="6"/>
  <c r="BC205" i="6"/>
  <c r="AC205" i="6"/>
  <c r="AS205" i="6"/>
  <c r="BB205" i="6"/>
  <c r="AO205" i="6"/>
  <c r="AP205" i="6"/>
  <c r="AM205" i="6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K205" i="12" l="1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M206" i="6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A214" i="6" s="1"/>
  <c r="M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S213" i="6" l="1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N214" i="6"/>
  <c r="BB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AC214" i="6"/>
  <c r="AK214" i="6" l="1"/>
  <c r="AH214" i="6"/>
  <c r="AB214" i="6"/>
  <c r="AF214" i="6"/>
  <c r="AG214" i="6"/>
  <c r="X214" i="5"/>
  <c r="AM214" i="5" s="1"/>
  <c r="AE214" i="6"/>
  <c r="AD214" i="6"/>
  <c r="AI214" i="6"/>
  <c r="A215" i="6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M215" i="6"/>
  <c r="AF215" i="6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A216" i="6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M216" i="6"/>
  <c r="AU216" i="6" s="1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AB214" i="5"/>
  <c r="C214" i="6"/>
  <c r="C214" i="12"/>
  <c r="AO214" i="12"/>
  <c r="M214" i="12"/>
  <c r="O214" i="12"/>
  <c r="A217" i="6" l="1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K217" i="12" l="1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W214" i="12"/>
  <c r="X214" i="12"/>
  <c r="AS218" i="6" l="1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AI221" i="6" l="1"/>
  <c r="AC221" i="6"/>
  <c r="BF221" i="6"/>
  <c r="BB221" i="6"/>
  <c r="AS221" i="6"/>
  <c r="AK221" i="6"/>
  <c r="AM221" i="6"/>
  <c r="AP221" i="6"/>
  <c r="AJ221" i="6"/>
  <c r="BC221" i="6"/>
  <c r="A222" i="6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M222" i="6"/>
  <c r="AC222" i="6" s="1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AS225" i="6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M225" i="6" l="1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M236" i="6"/>
  <c r="AB236" i="6" s="1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H238" i="6"/>
  <c r="T238" i="5" s="1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M238" i="6"/>
  <c r="BB238" i="6" s="1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BG239" i="6"/>
  <c r="AQ239" i="6"/>
  <c r="Y236" i="12"/>
  <c r="X236" i="12" s="1"/>
  <c r="AY239" i="6"/>
  <c r="AE239" i="6"/>
  <c r="G239" i="12"/>
  <c r="X239" i="5"/>
  <c r="AB239" i="6"/>
  <c r="H240" i="6"/>
  <c r="T240" i="5" s="1"/>
  <c r="AB237" i="5"/>
  <c r="AA237" i="5"/>
  <c r="C237" i="12"/>
  <c r="O237" i="12"/>
  <c r="AO237" i="12"/>
  <c r="M237" i="12"/>
  <c r="E236" i="6"/>
  <c r="D236" i="12"/>
  <c r="BC239" i="6"/>
  <c r="BB239" i="6"/>
  <c r="AR239" i="6"/>
  <c r="BA239" i="6"/>
  <c r="AJ239" i="6"/>
  <c r="W235" i="12"/>
  <c r="X235" i="12"/>
  <c r="N236" i="12"/>
  <c r="AM238" i="5"/>
  <c r="L238" i="5"/>
  <c r="I238" i="12"/>
  <c r="Z238" i="5"/>
  <c r="C237" i="6"/>
  <c r="O237" i="5"/>
  <c r="AC239" i="6" l="1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A242" i="6" s="1"/>
  <c r="M242" i="6" s="1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V241" i="6" l="1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AE242" i="6"/>
  <c r="AI242" i="6"/>
  <c r="AB242" i="6"/>
  <c r="AD242" i="6"/>
  <c r="AC242" i="6"/>
  <c r="A243" i="6" l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M243" i="6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K250" i="5"/>
  <c r="J250" i="5"/>
  <c r="B250" i="6"/>
  <c r="A250" i="6" s="1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K249" i="12" l="1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M250" i="6"/>
  <c r="AK250" i="6" s="1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M253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/>
  <c r="U252" i="12" l="1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M258" i="6"/>
  <c r="AD258" i="6" s="1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M262" i="6"/>
  <c r="AH262" i="6" s="1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BC262" i="6"/>
  <c r="BE262" i="6"/>
  <c r="AC262" i="6"/>
  <c r="AX262" i="6"/>
  <c r="AN262" i="6"/>
  <c r="AZ262" i="6"/>
  <c r="AV262" i="6"/>
  <c r="AM262" i="6"/>
  <c r="AO262" i="6"/>
  <c r="BB262" i="6"/>
  <c r="AP262" i="6"/>
  <c r="J32" i="5"/>
  <c r="K32" i="5"/>
  <c r="K53" i="5"/>
  <c r="J53" i="5"/>
  <c r="J66" i="5"/>
  <c r="D66" i="5" s="1"/>
  <c r="J74" i="5"/>
  <c r="K74" i="5"/>
  <c r="AQ263" i="6"/>
  <c r="BB263" i="6"/>
  <c r="AT263" i="6"/>
  <c r="L262" i="5"/>
  <c r="AM262" i="5"/>
  <c r="I262" i="12"/>
  <c r="Z262" i="5"/>
  <c r="D260" i="12"/>
  <c r="E260" i="6"/>
  <c r="N260" i="12"/>
  <c r="C261" i="12"/>
  <c r="AO261" i="12"/>
  <c r="O261" i="12"/>
  <c r="M261" i="12"/>
  <c r="AU263" i="6"/>
  <c r="BA263" i="6"/>
  <c r="AB263" i="6"/>
  <c r="AS263" i="6"/>
  <c r="AX263" i="6"/>
  <c r="AV263" i="6"/>
  <c r="G263" i="12"/>
  <c r="Y260" i="12"/>
  <c r="X259" i="12"/>
  <c r="W259" i="12"/>
  <c r="AB261" i="5"/>
  <c r="AA261" i="5"/>
  <c r="C261" i="6"/>
  <c r="O261" i="5"/>
  <c r="V258" i="12"/>
  <c r="T258" i="12"/>
  <c r="U258" i="12"/>
  <c r="AR263" i="6" l="1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K22" i="5" s="1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D32" i="5"/>
  <c r="B32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J50" i="5" l="1"/>
  <c r="K50" i="5"/>
  <c r="D50" i="5" s="1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D16" i="5" s="1"/>
  <c r="B14" i="13" s="1"/>
  <c r="B23" i="11"/>
  <c r="J34" i="5"/>
  <c r="K34" i="5"/>
  <c r="J22" i="5"/>
  <c r="D22" i="5" s="1"/>
  <c r="B22" i="12" s="1"/>
  <c r="J17" i="5"/>
  <c r="D17" i="5" s="1"/>
  <c r="B17" i="12" s="1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B16" i="12"/>
  <c r="X32" i="5"/>
  <c r="B74" i="12"/>
  <c r="AA263" i="5"/>
  <c r="AB263" i="5"/>
  <c r="C263" i="12"/>
  <c r="AO263" i="12"/>
  <c r="O263" i="12"/>
  <c r="M263" i="12"/>
  <c r="V260" i="12"/>
  <c r="T260" i="12"/>
  <c r="U260" i="12"/>
  <c r="B53" i="12"/>
  <c r="X53" i="5"/>
  <c r="X43" i="5" s="1"/>
  <c r="I66" i="12"/>
  <c r="O66" i="12" s="1"/>
  <c r="AM66" i="5"/>
  <c r="L66" i="5"/>
  <c r="Z66" i="5"/>
  <c r="AM264" i="5"/>
  <c r="L264" i="5"/>
  <c r="I264" i="12"/>
  <c r="Z264" i="5"/>
  <c r="C63" i="10"/>
  <c r="C60" i="10"/>
  <c r="C50" i="10"/>
  <c r="C50" i="9"/>
  <c r="C47" i="10"/>
  <c r="C39" i="9"/>
  <c r="C29" i="9"/>
  <c r="C34" i="10"/>
  <c r="C49" i="10"/>
  <c r="C40" i="9"/>
  <c r="C60" i="9"/>
  <c r="C42" i="10"/>
  <c r="C51" i="9"/>
  <c r="C54" i="10"/>
  <c r="C57" i="10"/>
  <c r="C1" i="10"/>
  <c r="C52" i="9"/>
  <c r="C43" i="9"/>
  <c r="C23" i="9"/>
  <c r="C36" i="10"/>
  <c r="C1" i="9"/>
  <c r="C58" i="10"/>
  <c r="C37" i="9"/>
  <c r="C53" i="10"/>
  <c r="C32" i="9"/>
  <c r="C27" i="10"/>
  <c r="C25" i="10"/>
  <c r="C51" i="10"/>
  <c r="C61" i="10"/>
  <c r="C25" i="9"/>
  <c r="AP265" i="6"/>
  <c r="C263" i="6"/>
  <c r="O263" i="5"/>
  <c r="D262" i="12"/>
  <c r="E262" i="6"/>
  <c r="N262" i="12"/>
  <c r="Y262" i="12"/>
  <c r="U261" i="12"/>
  <c r="T261" i="12"/>
  <c r="V261" i="12"/>
  <c r="C61" i="9" l="1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B50" i="12"/>
  <c r="X265" i="5"/>
  <c r="X74" i="5" s="1"/>
  <c r="I74" i="12" s="1"/>
  <c r="AE265" i="6"/>
  <c r="AE15" i="6" s="1"/>
  <c r="T15" i="6" s="1"/>
  <c r="AJ265" i="6"/>
  <c r="AJ15" i="6" s="1"/>
  <c r="Y15" i="6" s="1"/>
  <c r="D35" i="5"/>
  <c r="B15" i="13"/>
  <c r="L43" i="5"/>
  <c r="C43" i="6" s="1"/>
  <c r="AC43" i="6"/>
  <c r="AD43" i="6"/>
  <c r="AB43" i="6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I43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I22" i="5"/>
  <c r="L32" i="5"/>
  <c r="O32" i="5" s="1"/>
  <c r="X23" i="5"/>
  <c r="AM32" i="5"/>
  <c r="AO66" i="12"/>
  <c r="Y66" i="12" s="1"/>
  <c r="X17" i="5"/>
  <c r="AM17" i="5" s="1"/>
  <c r="M66" i="12"/>
  <c r="N66" i="12" s="1"/>
  <c r="AA66" i="5"/>
  <c r="AB66" i="5"/>
  <c r="AM43" i="5"/>
  <c r="I32" i="12"/>
  <c r="C32" i="12" s="1"/>
  <c r="Z43" i="5"/>
  <c r="Z32" i="5"/>
  <c r="Y263" i="12"/>
  <c r="X263" i="12" s="1"/>
  <c r="W262" i="12"/>
  <c r="X262" i="12"/>
  <c r="L43" i="12"/>
  <c r="J43" i="12"/>
  <c r="D263" i="12"/>
  <c r="E263" i="6"/>
  <c r="C264" i="6"/>
  <c r="O264" i="5"/>
  <c r="L7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J32" i="12"/>
  <c r="L32" i="12"/>
  <c r="N263" i="12"/>
  <c r="AM265" i="5" l="1"/>
  <c r="Z74" i="5"/>
  <c r="X50" i="5"/>
  <c r="L50" i="5" s="1"/>
  <c r="I265" i="12"/>
  <c r="L265" i="5"/>
  <c r="AM74" i="5"/>
  <c r="Z265" i="5"/>
  <c r="B17" i="13"/>
  <c r="B35" i="12"/>
  <c r="X35" i="5"/>
  <c r="C43" i="12"/>
  <c r="X22" i="5"/>
  <c r="O15" i="11" s="1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X34" i="5"/>
  <c r="X42" i="5"/>
  <c r="C32" i="6"/>
  <c r="B34" i="12"/>
  <c r="X16" i="5"/>
  <c r="Z16" i="5" s="1"/>
  <c r="X15" i="5"/>
  <c r="I15" i="12" s="1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AM22" i="5"/>
  <c r="L22" i="5"/>
  <c r="C22" i="6" s="1"/>
  <c r="Z22" i="5"/>
  <c r="I22" i="12"/>
  <c r="L22" i="12" s="1"/>
  <c r="I23" i="5"/>
  <c r="I24" i="5" s="1"/>
  <c r="AM23" i="5"/>
  <c r="L23" i="5"/>
  <c r="Z23" i="5"/>
  <c r="I23" i="12"/>
  <c r="C15" i="11"/>
  <c r="L15" i="13"/>
  <c r="D15" i="13" s="1"/>
  <c r="W15" i="11"/>
  <c r="Z17" i="5"/>
  <c r="I17" i="12"/>
  <c r="C17" i="12" s="1"/>
  <c r="L17" i="5"/>
  <c r="O17" i="5" s="1"/>
  <c r="M53" i="12"/>
  <c r="O53" i="12"/>
  <c r="Y53" i="12" s="1"/>
  <c r="AB53" i="5"/>
  <c r="AA53" i="5"/>
  <c r="AB32" i="5"/>
  <c r="AA32" i="5"/>
  <c r="AO32" i="12"/>
  <c r="M32" i="12"/>
  <c r="O32" i="12"/>
  <c r="W263" i="12"/>
  <c r="U263" i="12" s="1"/>
  <c r="K32" i="12"/>
  <c r="K43" i="12"/>
  <c r="Y264" i="12"/>
  <c r="X264" i="12" s="1"/>
  <c r="AA265" i="5"/>
  <c r="AA74" i="5" s="1"/>
  <c r="AB265" i="5"/>
  <c r="C265" i="12"/>
  <c r="AO265" i="12"/>
  <c r="O265" i="12"/>
  <c r="M265" i="12"/>
  <c r="C53" i="12"/>
  <c r="J53" i="12"/>
  <c r="L53" i="12"/>
  <c r="D66" i="12"/>
  <c r="E66" i="6"/>
  <c r="X66" i="12"/>
  <c r="W66" i="12"/>
  <c r="C74" i="12"/>
  <c r="J74" i="12"/>
  <c r="L74" i="12"/>
  <c r="E264" i="6"/>
  <c r="D264" i="12"/>
  <c r="C265" i="6"/>
  <c r="O265" i="5"/>
  <c r="C53" i="6"/>
  <c r="O53" i="5"/>
  <c r="K66" i="12"/>
  <c r="N264" i="12"/>
  <c r="C74" i="6"/>
  <c r="O74" i="5"/>
  <c r="D32" i="12"/>
  <c r="E32" i="6"/>
  <c r="T262" i="12"/>
  <c r="U262" i="12"/>
  <c r="V262" i="12"/>
  <c r="I50" i="12" l="1"/>
  <c r="Z50" i="5"/>
  <c r="AM50" i="5"/>
  <c r="L50" i="12"/>
  <c r="J50" i="12"/>
  <c r="C50" i="12"/>
  <c r="O50" i="5"/>
  <c r="C50" i="6"/>
  <c r="AC35" i="6"/>
  <c r="AC15" i="6" s="1"/>
  <c r="R15" i="6" s="1"/>
  <c r="AB35" i="6"/>
  <c r="AB15" i="6" s="1"/>
  <c r="Q15" i="6" s="1"/>
  <c r="AD35" i="6"/>
  <c r="AD15" i="6" s="1"/>
  <c r="S15" i="6" s="1"/>
  <c r="Z42" i="5"/>
  <c r="O17" i="11"/>
  <c r="Z34" i="5"/>
  <c r="O16" i="11"/>
  <c r="L35" i="5"/>
  <c r="C35" i="6" s="1"/>
  <c r="Z35" i="5"/>
  <c r="AB35" i="5" s="1"/>
  <c r="AM35" i="5"/>
  <c r="I35" i="12"/>
  <c r="AO35" i="12" s="1"/>
  <c r="R17" i="8"/>
  <c r="F18" i="8" s="1"/>
  <c r="A16" i="9"/>
  <c r="A31" i="9"/>
  <c r="A29" i="10"/>
  <c r="A26" i="9"/>
  <c r="A21" i="10"/>
  <c r="A17" i="9"/>
  <c r="A25" i="9"/>
  <c r="I25" i="5"/>
  <c r="O24" i="5"/>
  <c r="L17" i="8"/>
  <c r="J22" i="12"/>
  <c r="Z15" i="5"/>
  <c r="Q73" i="10"/>
  <c r="Q72" i="10" s="1"/>
  <c r="M73" i="10"/>
  <c r="M72" i="10" s="1"/>
  <c r="W73" i="10"/>
  <c r="I73" i="10"/>
  <c r="I72" i="10" s="1"/>
  <c r="K73" i="10"/>
  <c r="K72" i="10" s="1"/>
  <c r="AC73" i="10"/>
  <c r="AC72" i="10" s="1"/>
  <c r="AM15" i="5"/>
  <c r="O73" i="10"/>
  <c r="O72" i="10" s="1"/>
  <c r="Y73" i="10"/>
  <c r="T263" i="12"/>
  <c r="V263" i="12"/>
  <c r="S73" i="10"/>
  <c r="AE73" i="10"/>
  <c r="U73" i="10"/>
  <c r="W71" i="10" s="1"/>
  <c r="W70" i="10" s="1"/>
  <c r="AA73" i="10"/>
  <c r="AA72" i="10" s="1"/>
  <c r="L34" i="5"/>
  <c r="C34" i="6" s="1"/>
  <c r="AM34" i="5"/>
  <c r="I34" i="12"/>
  <c r="L34" i="12" s="1"/>
  <c r="O22" i="5"/>
  <c r="E22" i="6" s="1"/>
  <c r="I16" i="12"/>
  <c r="C16" i="12" s="1"/>
  <c r="O14" i="11"/>
  <c r="W14" i="11" s="1"/>
  <c r="AM16" i="5"/>
  <c r="L16" i="5"/>
  <c r="O16" i="5" s="1"/>
  <c r="R14" i="8"/>
  <c r="AM42" i="5"/>
  <c r="L42" i="5"/>
  <c r="O42" i="5" s="1"/>
  <c r="I42" i="12"/>
  <c r="J42" i="12" s="1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F17" i="8"/>
  <c r="C22" i="12"/>
  <c r="W264" i="12"/>
  <c r="U264" i="12" s="1"/>
  <c r="C23" i="6"/>
  <c r="O23" i="5"/>
  <c r="L23" i="12"/>
  <c r="J23" i="12"/>
  <c r="C23" i="12"/>
  <c r="J17" i="12"/>
  <c r="N53" i="12"/>
  <c r="C17" i="6"/>
  <c r="L17" i="12"/>
  <c r="M74" i="12"/>
  <c r="M50" i="12" s="1"/>
  <c r="M15" i="12"/>
  <c r="J15" i="12" s="1"/>
  <c r="M17" i="12"/>
  <c r="N32" i="12"/>
  <c r="Y32" i="12"/>
  <c r="K74" i="12"/>
  <c r="Y265" i="12"/>
  <c r="W265" i="12" s="1"/>
  <c r="T66" i="12"/>
  <c r="V66" i="12"/>
  <c r="U66" i="12"/>
  <c r="X53" i="12"/>
  <c r="W53" i="12"/>
  <c r="W72" i="10"/>
  <c r="AB74" i="5"/>
  <c r="AB50" i="5" s="1"/>
  <c r="D74" i="12"/>
  <c r="E74" i="6"/>
  <c r="K22" i="12"/>
  <c r="E53" i="6"/>
  <c r="D53" i="12"/>
  <c r="D17" i="12"/>
  <c r="E17" i="6"/>
  <c r="H17" i="8"/>
  <c r="D265" i="12"/>
  <c r="E265" i="6"/>
  <c r="AO74" i="12"/>
  <c r="AO50" i="12" s="1"/>
  <c r="K53" i="12"/>
  <c r="N265" i="12"/>
  <c r="O74" i="12"/>
  <c r="O15" i="12" s="1"/>
  <c r="K50" i="12" l="1"/>
  <c r="O50" i="12"/>
  <c r="N50" i="12" s="1"/>
  <c r="E50" i="6"/>
  <c r="D50" i="12"/>
  <c r="AE9" i="10"/>
  <c r="I71" i="10"/>
  <c r="I70" i="10" s="1"/>
  <c r="AO43" i="12"/>
  <c r="AO42" i="12" s="1"/>
  <c r="W17" i="11"/>
  <c r="L17" i="13"/>
  <c r="D17" i="13" s="1"/>
  <c r="C17" i="11"/>
  <c r="O43" i="12"/>
  <c r="O42" i="12" s="1"/>
  <c r="AB23" i="5"/>
  <c r="AB43" i="5"/>
  <c r="M43" i="12"/>
  <c r="L35" i="12"/>
  <c r="O35" i="12" s="1"/>
  <c r="J35" i="12"/>
  <c r="M35" i="12" s="1"/>
  <c r="C35" i="12"/>
  <c r="L16" i="13"/>
  <c r="D16" i="13" s="1"/>
  <c r="W16" i="11"/>
  <c r="C16" i="11"/>
  <c r="AE71" i="10"/>
  <c r="AE70" i="10" s="1"/>
  <c r="AC71" i="10"/>
  <c r="AC70" i="10" s="1"/>
  <c r="O71" i="10"/>
  <c r="O70" i="10" s="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M71" i="10"/>
  <c r="M70" i="10" s="1"/>
  <c r="S71" i="10"/>
  <c r="S70" i="10" s="1"/>
  <c r="AA71" i="10"/>
  <c r="AA70" i="10" s="1"/>
  <c r="I26" i="5"/>
  <c r="O25" i="5"/>
  <c r="K71" i="10"/>
  <c r="K70" i="10" s="1"/>
  <c r="E24" i="6"/>
  <c r="D24" i="12"/>
  <c r="C14" i="11"/>
  <c r="O24" i="11"/>
  <c r="O25" i="11" s="1"/>
  <c r="L14" i="13"/>
  <c r="V14" i="13" s="1"/>
  <c r="Q71" i="10"/>
  <c r="Q70" i="10" s="1"/>
  <c r="S72" i="10"/>
  <c r="Y72" i="10"/>
  <c r="E21" i="8"/>
  <c r="R19" i="8"/>
  <c r="P17" i="8"/>
  <c r="O17" i="8"/>
  <c r="U72" i="10"/>
  <c r="F15" i="8"/>
  <c r="AE72" i="10"/>
  <c r="U71" i="10"/>
  <c r="U70" i="10" s="1"/>
  <c r="Y71" i="10"/>
  <c r="Y70" i="10" s="1"/>
  <c r="J16" i="12"/>
  <c r="L16" i="12"/>
  <c r="F14" i="8"/>
  <c r="O34" i="5"/>
  <c r="D34" i="12" s="1"/>
  <c r="D22" i="12"/>
  <c r="C16" i="6"/>
  <c r="C34" i="12"/>
  <c r="J34" i="12"/>
  <c r="K34" i="12" s="1"/>
  <c r="C42" i="12"/>
  <c r="L42" i="12"/>
  <c r="K42" i="12" s="1"/>
  <c r="C42" i="6"/>
  <c r="AB42" i="5"/>
  <c r="AB17" i="11" s="1"/>
  <c r="N17" i="11" s="1"/>
  <c r="E42" i="6"/>
  <c r="D42" i="12"/>
  <c r="M42" i="12"/>
  <c r="AO23" i="12"/>
  <c r="AO16" i="12" s="1"/>
  <c r="AO34" i="12"/>
  <c r="AB34" i="5"/>
  <c r="V264" i="12"/>
  <c r="T264" i="12"/>
  <c r="K23" i="12"/>
  <c r="E23" i="6"/>
  <c r="D23" i="12"/>
  <c r="M23" i="12"/>
  <c r="AB17" i="5"/>
  <c r="K17" i="12"/>
  <c r="O23" i="12"/>
  <c r="L15" i="12"/>
  <c r="K15" i="12" s="1"/>
  <c r="N10" i="12"/>
  <c r="N15" i="12"/>
  <c r="N74" i="12"/>
  <c r="O17" i="12"/>
  <c r="N17" i="12" s="1"/>
  <c r="AO17" i="12"/>
  <c r="W32" i="12"/>
  <c r="X32" i="12"/>
  <c r="X265" i="12"/>
  <c r="V265" i="12"/>
  <c r="U265" i="12"/>
  <c r="T265" i="12"/>
  <c r="Y74" i="12"/>
  <c r="D16" i="12"/>
  <c r="E16" i="6"/>
  <c r="H14" i="8"/>
  <c r="T53" i="12"/>
  <c r="V53" i="12"/>
  <c r="U53" i="12"/>
  <c r="AB15" i="5" l="1"/>
  <c r="Y50" i="12"/>
  <c r="N35" i="12"/>
  <c r="AB22" i="5"/>
  <c r="AB15" i="11" s="1"/>
  <c r="AB16" i="5"/>
  <c r="AD14" i="13" s="1"/>
  <c r="M34" i="12"/>
  <c r="Y35" i="12"/>
  <c r="W35" i="12" s="1"/>
  <c r="O34" i="12"/>
  <c r="Y9" i="10"/>
  <c r="D14" i="13"/>
  <c r="U17" i="13"/>
  <c r="AD17" i="13"/>
  <c r="S17" i="13" s="1"/>
  <c r="X35" i="12"/>
  <c r="Y43" i="12"/>
  <c r="N43" i="12"/>
  <c r="N17" i="13"/>
  <c r="P17" i="13"/>
  <c r="AG15" i="13"/>
  <c r="AB16" i="11"/>
  <c r="N16" i="11" s="1"/>
  <c r="K35" i="12"/>
  <c r="AG16" i="13"/>
  <c r="U16" i="13" s="1"/>
  <c r="AD16" i="13"/>
  <c r="S16" i="13" s="1"/>
  <c r="AG14" i="13"/>
  <c r="P16" i="13"/>
  <c r="N16" i="13"/>
  <c r="U35" i="12"/>
  <c r="T35" i="12"/>
  <c r="V35" i="12"/>
  <c r="H20" i="8"/>
  <c r="AD15" i="13"/>
  <c r="L28" i="13"/>
  <c r="L24" i="13" s="1"/>
  <c r="AA7" i="11"/>
  <c r="E34" i="6"/>
  <c r="K16" i="12"/>
  <c r="I27" i="5"/>
  <c r="O26" i="5"/>
  <c r="D25" i="12"/>
  <c r="E25" i="6"/>
  <c r="L20" i="8"/>
  <c r="O20" i="8" s="1"/>
  <c r="R20" i="8"/>
  <c r="AO22" i="12"/>
  <c r="N42" i="12"/>
  <c r="Y42" i="12"/>
  <c r="N23" i="12"/>
  <c r="Y34" i="12"/>
  <c r="O16" i="12"/>
  <c r="AO14" i="13" s="1"/>
  <c r="O14" i="13" s="1"/>
  <c r="M16" i="12"/>
  <c r="O22" i="12"/>
  <c r="AM15" i="13" s="1"/>
  <c r="M22" i="12"/>
  <c r="AL15" i="13" s="1"/>
  <c r="M15" i="13" s="1"/>
  <c r="AO15" i="13"/>
  <c r="O15" i="13" s="1"/>
  <c r="AN15" i="13"/>
  <c r="N15" i="11"/>
  <c r="AK15" i="13"/>
  <c r="Y23" i="12"/>
  <c r="Y17" i="12"/>
  <c r="X17" i="12" s="1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I28" i="5" l="1"/>
  <c r="I29" i="5" s="1"/>
  <c r="I30" i="5" s="1"/>
  <c r="I31" i="5" s="1"/>
  <c r="I32" i="5" s="1"/>
  <c r="I33" i="5" s="1"/>
  <c r="I34" i="5" s="1"/>
  <c r="I35" i="5" s="1"/>
  <c r="O27" i="5"/>
  <c r="D33" i="14"/>
  <c r="AB14" i="11"/>
  <c r="AB24" i="11" s="1"/>
  <c r="AB7" i="11" s="1"/>
  <c r="Z3" i="11" s="1"/>
  <c r="AA3" i="11" s="1"/>
  <c r="AA27" i="5" s="1"/>
  <c r="X50" i="12"/>
  <c r="W50" i="12"/>
  <c r="N34" i="12"/>
  <c r="U15" i="13"/>
  <c r="W43" i="12"/>
  <c r="X43" i="12"/>
  <c r="S15" i="13"/>
  <c r="I36" i="5"/>
  <c r="O35" i="5"/>
  <c r="D26" i="12"/>
  <c r="E26" i="6"/>
  <c r="P20" i="8"/>
  <c r="F20" i="8"/>
  <c r="F21" i="8"/>
  <c r="E24" i="8"/>
  <c r="R22" i="8"/>
  <c r="W42" i="12"/>
  <c r="X42" i="12"/>
  <c r="W34" i="12"/>
  <c r="X34" i="12"/>
  <c r="AJ15" i="13"/>
  <c r="N16" i="12"/>
  <c r="N22" i="12"/>
  <c r="Y16" i="12"/>
  <c r="X16" i="12" s="1"/>
  <c r="Y22" i="12"/>
  <c r="AL14" i="13"/>
  <c r="M14" i="13" s="1"/>
  <c r="M28" i="13" s="1"/>
  <c r="AN14" i="13"/>
  <c r="U14" i="13" s="1"/>
  <c r="AK14" i="13"/>
  <c r="S14" i="13" s="1"/>
  <c r="W23" i="12"/>
  <c r="X23" i="12"/>
  <c r="N15" i="13"/>
  <c r="P15" i="13"/>
  <c r="W17" i="12"/>
  <c r="T17" i="12" s="1"/>
  <c r="N14" i="11"/>
  <c r="N24" i="11" s="1"/>
  <c r="N25" i="11" s="1"/>
  <c r="O28" i="13"/>
  <c r="P14" i="13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E27" i="6" l="1"/>
  <c r="D27" i="12"/>
  <c r="AA49" i="5"/>
  <c r="AA51" i="5"/>
  <c r="AA50" i="5" s="1"/>
  <c r="M27" i="13"/>
  <c r="AD4" i="13"/>
  <c r="U50" i="12"/>
  <c r="T50" i="12"/>
  <c r="V50" i="12"/>
  <c r="V43" i="12"/>
  <c r="T43" i="12"/>
  <c r="U43" i="12"/>
  <c r="AA47" i="5"/>
  <c r="AA48" i="5"/>
  <c r="AA45" i="5"/>
  <c r="AA46" i="5"/>
  <c r="AA44" i="5"/>
  <c r="AA38" i="5"/>
  <c r="AA39" i="5"/>
  <c r="AA36" i="5"/>
  <c r="AA37" i="5"/>
  <c r="I37" i="5"/>
  <c r="O36" i="5"/>
  <c r="AA26" i="5"/>
  <c r="E35" i="6"/>
  <c r="D35" i="12"/>
  <c r="AA24" i="5"/>
  <c r="AA25" i="5"/>
  <c r="AA18" i="5"/>
  <c r="AA19" i="5"/>
  <c r="AA20" i="5"/>
  <c r="AD23" i="11"/>
  <c r="AE23" i="11" s="1"/>
  <c r="M23" i="11" s="1"/>
  <c r="L23" i="11" s="1"/>
  <c r="AD15" i="11"/>
  <c r="AD14" i="11"/>
  <c r="AD12" i="11"/>
  <c r="AD20" i="11"/>
  <c r="AD21" i="11"/>
  <c r="AD22" i="11"/>
  <c r="AD16" i="11"/>
  <c r="AD18" i="11"/>
  <c r="AD19" i="11"/>
  <c r="AD17" i="11"/>
  <c r="L23" i="8"/>
  <c r="P23" i="8" s="1"/>
  <c r="R23" i="8"/>
  <c r="F24" i="8" s="1"/>
  <c r="H23" i="8"/>
  <c r="T42" i="12"/>
  <c r="U42" i="12"/>
  <c r="V42" i="12"/>
  <c r="U34" i="12"/>
  <c r="T34" i="12"/>
  <c r="V34" i="12"/>
  <c r="W16" i="12"/>
  <c r="T16" i="12" s="1"/>
  <c r="N14" i="13"/>
  <c r="K6" i="14" s="1"/>
  <c r="L6" i="14" s="1"/>
  <c r="L27" i="13"/>
  <c r="AD27" i="13" s="1"/>
  <c r="O29" i="13"/>
  <c r="M24" i="13"/>
  <c r="X22" i="12"/>
  <c r="W22" i="12"/>
  <c r="U23" i="12"/>
  <c r="V23" i="12"/>
  <c r="T23" i="12"/>
  <c r="U17" i="12"/>
  <c r="V17" i="12"/>
  <c r="F33" i="14"/>
  <c r="N28" i="13"/>
  <c r="AD6" i="13"/>
  <c r="P24" i="13"/>
  <c r="O24" i="13"/>
  <c r="AE4" i="13" l="1"/>
  <c r="O27" i="13" s="1"/>
  <c r="AA23" i="5"/>
  <c r="AA35" i="5"/>
  <c r="AA34" i="5" s="1"/>
  <c r="AA43" i="5"/>
  <c r="AA42" i="5" s="1"/>
  <c r="AE15" i="11"/>
  <c r="AE22" i="11"/>
  <c r="M22" i="11" s="1"/>
  <c r="L22" i="11" s="1"/>
  <c r="AA17" i="5"/>
  <c r="I38" i="5"/>
  <c r="O37" i="5"/>
  <c r="O23" i="8"/>
  <c r="AE18" i="11"/>
  <c r="M18" i="11" s="1"/>
  <c r="L18" i="11" s="1"/>
  <c r="AE21" i="11"/>
  <c r="M21" i="11" s="1"/>
  <c r="L21" i="11" s="1"/>
  <c r="E36" i="6"/>
  <c r="D36" i="12"/>
  <c r="AE14" i="11"/>
  <c r="AA22" i="5"/>
  <c r="AE16" i="11"/>
  <c r="AE19" i="11"/>
  <c r="M19" i="11" s="1"/>
  <c r="L19" i="11" s="1"/>
  <c r="AE12" i="11"/>
  <c r="M12" i="11" s="1"/>
  <c r="L12" i="11" s="1"/>
  <c r="AE17" i="11"/>
  <c r="AE20" i="11"/>
  <c r="M20" i="11" s="1"/>
  <c r="L20" i="11" s="1"/>
  <c r="V16" i="12"/>
  <c r="F23" i="8"/>
  <c r="R25" i="8"/>
  <c r="E27" i="8"/>
  <c r="AC27" i="13"/>
  <c r="D32" i="14"/>
  <c r="U16" i="12"/>
  <c r="V22" i="12"/>
  <c r="T22" i="12"/>
  <c r="U22" i="12"/>
  <c r="N27" i="13"/>
  <c r="E32" i="14" s="1"/>
  <c r="F32" i="14"/>
  <c r="E33" i="14"/>
  <c r="N24" i="13"/>
  <c r="E34" i="14"/>
  <c r="G10" i="13"/>
  <c r="F34" i="14"/>
  <c r="AE6" i="13"/>
  <c r="AA15" i="5" l="1"/>
  <c r="AA16" i="5"/>
  <c r="AA14" i="11" s="1"/>
  <c r="AA17" i="11"/>
  <c r="Z17" i="11" s="1"/>
  <c r="AC17" i="13"/>
  <c r="R17" i="13" s="1"/>
  <c r="AF17" i="13"/>
  <c r="T17" i="13" s="1"/>
  <c r="AA16" i="11"/>
  <c r="Z16" i="11" s="1"/>
  <c r="AF16" i="13"/>
  <c r="AC16" i="13"/>
  <c r="AA15" i="11"/>
  <c r="M15" i="11" s="1"/>
  <c r="L15" i="11" s="1"/>
  <c r="AF15" i="13"/>
  <c r="AC15" i="13"/>
  <c r="AF14" i="13"/>
  <c r="AC14" i="13"/>
  <c r="AM14" i="13"/>
  <c r="AJ14" i="13"/>
  <c r="I39" i="5"/>
  <c r="O38" i="5"/>
  <c r="E37" i="6"/>
  <c r="D37" i="12"/>
  <c r="R26" i="8"/>
  <c r="F26" i="8" s="1"/>
  <c r="H26" i="8"/>
  <c r="L26" i="8"/>
  <c r="R16" i="13" l="1"/>
  <c r="T16" i="13"/>
  <c r="T15" i="13"/>
  <c r="AA24" i="11"/>
  <c r="M17" i="11"/>
  <c r="L17" i="11" s="1"/>
  <c r="M14" i="11"/>
  <c r="M16" i="11"/>
  <c r="L16" i="11" s="1"/>
  <c r="R15" i="13"/>
  <c r="Z15" i="11"/>
  <c r="Z14" i="11"/>
  <c r="T14" i="13"/>
  <c r="R14" i="13"/>
  <c r="M26" i="13" s="1"/>
  <c r="M25" i="13" s="1"/>
  <c r="P26" i="8"/>
  <c r="I40" i="5"/>
  <c r="I41" i="5" s="1"/>
  <c r="I42" i="5" s="1"/>
  <c r="I43" i="5" s="1"/>
  <c r="O39" i="5"/>
  <c r="E38" i="6"/>
  <c r="D38" i="12"/>
  <c r="F27" i="8"/>
  <c r="O26" i="8"/>
  <c r="L14" i="11"/>
  <c r="R28" i="8"/>
  <c r="E30" i="8"/>
  <c r="AD3" i="13" l="1"/>
  <c r="AD2" i="13" s="1"/>
  <c r="M24" i="11"/>
  <c r="L24" i="11"/>
  <c r="L10" i="11" s="1"/>
  <c r="M10" i="13" s="1"/>
  <c r="Z24" i="11"/>
  <c r="AE3" i="13"/>
  <c r="I44" i="5"/>
  <c r="O43" i="5"/>
  <c r="D39" i="12"/>
  <c r="E39" i="6"/>
  <c r="L26" i="13"/>
  <c r="M10" i="11"/>
  <c r="N10" i="13" s="1"/>
  <c r="M25" i="11"/>
  <c r="L29" i="8"/>
  <c r="P29" i="8" s="1"/>
  <c r="H29" i="8"/>
  <c r="R29" i="8"/>
  <c r="L25" i="11" l="1"/>
  <c r="L25" i="13"/>
  <c r="D30" i="14" s="1"/>
  <c r="O29" i="8"/>
  <c r="O26" i="13"/>
  <c r="AE2" i="13"/>
  <c r="I45" i="5"/>
  <c r="O44" i="5"/>
  <c r="G9" i="11"/>
  <c r="D43" i="12"/>
  <c r="E43" i="6"/>
  <c r="D31" i="14"/>
  <c r="AD26" i="13"/>
  <c r="AC26" i="13"/>
  <c r="F29" i="8"/>
  <c r="F30" i="8"/>
  <c r="R31" i="8"/>
  <c r="E33" i="8"/>
  <c r="N26" i="13" l="1"/>
  <c r="E31" i="14" s="1"/>
  <c r="O25" i="13"/>
  <c r="F31" i="14"/>
  <c r="I46" i="5"/>
  <c r="O45" i="5"/>
  <c r="E44" i="6"/>
  <c r="D44" i="12"/>
  <c r="R32" i="8"/>
  <c r="F33" i="8" s="1"/>
  <c r="H32" i="8"/>
  <c r="L32" i="8"/>
  <c r="P32" i="8" l="1"/>
  <c r="M17" i="8"/>
  <c r="M23" i="8"/>
  <c r="M20" i="8"/>
  <c r="M26" i="8"/>
  <c r="M14" i="8"/>
  <c r="Q14" i="8" s="1"/>
  <c r="N25" i="13"/>
  <c r="E30" i="14" s="1"/>
  <c r="F30" i="14"/>
  <c r="I47" i="5"/>
  <c r="O46" i="5"/>
  <c r="E45" i="6"/>
  <c r="D45" i="12"/>
  <c r="O32" i="8"/>
  <c r="R34" i="8"/>
  <c r="M29" i="8"/>
  <c r="E36" i="8"/>
  <c r="F32" i="8"/>
  <c r="G33" i="8"/>
  <c r="G32" i="8"/>
  <c r="I33" i="8" s="1"/>
  <c r="G15" i="8" l="1"/>
  <c r="E16" i="8"/>
  <c r="C14" i="8"/>
  <c r="B14" i="8"/>
  <c r="I48" i="5"/>
  <c r="O47" i="5"/>
  <c r="E46" i="6"/>
  <c r="D46" i="12"/>
  <c r="I35" i="8"/>
  <c r="H35" i="8"/>
  <c r="R35" i="8"/>
  <c r="L35" i="8"/>
  <c r="P35" i="8" s="1"/>
  <c r="I49" i="5" l="1"/>
  <c r="O48" i="5"/>
  <c r="E47" i="6"/>
  <c r="D47" i="12"/>
  <c r="O35" i="8"/>
  <c r="R37" i="8"/>
  <c r="M32" i="8"/>
  <c r="E39" i="8"/>
  <c r="F36" i="8"/>
  <c r="G36" i="8"/>
  <c r="G35" i="8"/>
  <c r="I36" i="8" s="1"/>
  <c r="F35" i="8"/>
  <c r="I50" i="5" l="1"/>
  <c r="I51" i="5" s="1"/>
  <c r="O49" i="5"/>
  <c r="D48" i="12"/>
  <c r="E48" i="6"/>
  <c r="H38" i="8"/>
  <c r="L38" i="8"/>
  <c r="P38" i="8" s="1"/>
  <c r="I38" i="8"/>
  <c r="R38" i="8"/>
  <c r="I52" i="5" l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1" i="5"/>
  <c r="E49" i="6"/>
  <c r="D49" i="12"/>
  <c r="O38" i="8"/>
  <c r="F39" i="8"/>
  <c r="G38" i="8"/>
  <c r="I39" i="8" s="1"/>
  <c r="G39" i="8"/>
  <c r="F38" i="8"/>
  <c r="N38" i="8"/>
  <c r="R40" i="8"/>
  <c r="M35" i="8"/>
  <c r="E42" i="8"/>
  <c r="D51" i="12" l="1"/>
  <c r="E51" i="6"/>
  <c r="H41" i="8"/>
  <c r="I41" i="8"/>
  <c r="R41" i="8"/>
  <c r="F41" i="8" s="1"/>
  <c r="L41" i="8"/>
  <c r="N41" i="8" s="1"/>
  <c r="P41" i="8" l="1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P44" i="8" s="1"/>
  <c r="R44" i="8"/>
  <c r="F44" i="8" s="1"/>
  <c r="N44" i="8" l="1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R50" i="8"/>
  <c r="F51" i="8" s="1"/>
  <c r="I50" i="8"/>
  <c r="H50" i="8"/>
  <c r="O50" i="8"/>
  <c r="P50" i="8"/>
  <c r="N50" i="8"/>
  <c r="F50" i="8" l="1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AB67" i="8"/>
  <c r="AB65" i="8" s="1"/>
  <c r="N68" i="8"/>
  <c r="R68" i="8"/>
  <c r="D67" i="8" s="1"/>
  <c r="D65" i="8" s="1"/>
  <c r="L68" i="8"/>
  <c r="P68" i="8"/>
  <c r="I68" i="8"/>
  <c r="O68" i="8"/>
  <c r="M68" i="8"/>
  <c r="H68" i="8"/>
  <c r="F68" i="8" l="1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/>
  <c r="AD74" i="8" s="1"/>
  <c r="AC76" i="8" l="1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F80" i="8"/>
  <c r="E79" i="8"/>
  <c r="C77" i="8"/>
  <c r="B77" i="8"/>
  <c r="U79" i="8"/>
  <c r="U77" i="8" s="1"/>
  <c r="V79" i="8"/>
  <c r="V77" i="8" s="1"/>
  <c r="AC79" i="8"/>
  <c r="AC77" i="8" s="1"/>
  <c r="D79" i="8"/>
  <c r="D77" i="8" s="1"/>
  <c r="AE79" i="8"/>
  <c r="AE77" i="8" s="1"/>
  <c r="AA79" i="8"/>
  <c r="AA77" i="8" s="1"/>
  <c r="T79" i="8"/>
  <c r="T77" i="8" s="1"/>
  <c r="AD79" i="8"/>
  <c r="AD77" i="8" s="1"/>
  <c r="W79" i="8"/>
  <c r="W77" i="8" s="1"/>
  <c r="Y79" i="8"/>
  <c r="Y77" i="8" s="1"/>
  <c r="Z79" i="8"/>
  <c r="Z77" i="8" s="1"/>
  <c r="X79" i="8"/>
  <c r="X77" i="8" s="1"/>
  <c r="Q80" i="8" l="1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AE88" i="8"/>
  <c r="AE86" i="8" s="1"/>
  <c r="W88" i="8"/>
  <c r="W86" i="8" s="1"/>
  <c r="U88" i="8"/>
  <c r="U86" i="8" s="1"/>
  <c r="AD88" i="8" l="1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D91" i="8"/>
  <c r="D89" i="8" s="1"/>
  <c r="AE91" i="8"/>
  <c r="AE89" i="8" s="1"/>
  <c r="X91" i="8"/>
  <c r="X89" i="8" s="1"/>
  <c r="V91" i="8"/>
  <c r="V89" i="8" s="1"/>
  <c r="Y91" i="8"/>
  <c r="Y89" i="8" s="1"/>
  <c r="AA91" i="8"/>
  <c r="AA89" i="8" s="1"/>
  <c r="AB91" i="8"/>
  <c r="AB89" i="8" s="1"/>
  <c r="AC91" i="8" l="1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Z94" i="8"/>
  <c r="Z92" i="8" s="1"/>
  <c r="W94" i="8"/>
  <c r="W92" i="8" s="1"/>
  <c r="V94" i="8"/>
  <c r="V92" i="8" s="1"/>
  <c r="AB94" i="8"/>
  <c r="AB92" i="8" s="1"/>
  <c r="AC94" i="8"/>
  <c r="AC92" i="8" s="1"/>
  <c r="Y94" i="8"/>
  <c r="Y92" i="8" s="1"/>
  <c r="AD94" i="8"/>
  <c r="AD92" i="8" s="1"/>
  <c r="AE94" i="8"/>
  <c r="AE92" i="8" s="1"/>
  <c r="U94" i="8"/>
  <c r="U92" i="8" s="1"/>
  <c r="X94" i="8"/>
  <c r="X92" i="8" s="1"/>
  <c r="T94" i="8"/>
  <c r="T92" i="8" s="1"/>
  <c r="F96" i="8" l="1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V97" i="8"/>
  <c r="V95" i="8" s="1"/>
  <c r="X97" i="8"/>
  <c r="X95" i="8" s="1"/>
  <c r="Y97" i="8" l="1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H104" i="8"/>
  <c r="M104" i="8"/>
  <c r="E103" i="8"/>
  <c r="B101" i="8"/>
  <c r="C101" i="8"/>
  <c r="AA103" i="8"/>
  <c r="AA101" i="8" s="1"/>
  <c r="AC103" i="8"/>
  <c r="AC101" i="8" s="1"/>
  <c r="Y103" i="8"/>
  <c r="Y101" i="8" s="1"/>
  <c r="W103" i="8"/>
  <c r="W101" i="8" s="1"/>
  <c r="U103" i="8"/>
  <c r="U101" i="8" s="1"/>
  <c r="AD103" i="8"/>
  <c r="AD101" i="8" s="1"/>
  <c r="X103" i="8"/>
  <c r="X101" i="8" s="1"/>
  <c r="Z103" i="8"/>
  <c r="Z101" i="8" s="1"/>
  <c r="AB103" i="8"/>
  <c r="AB101" i="8" s="1"/>
  <c r="T103" i="8"/>
  <c r="T101" i="8" s="1"/>
  <c r="D103" i="8"/>
  <c r="D101" i="8" s="1"/>
  <c r="AE103" i="8"/>
  <c r="AE101" i="8" s="1"/>
  <c r="V103" i="8"/>
  <c r="V101" i="8" s="1"/>
  <c r="F105" i="8" l="1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/>
  <c r="U104" i="8" s="1"/>
  <c r="AA106" i="8"/>
  <c r="AA104" i="8" s="1"/>
  <c r="AB106" i="8" l="1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AA112" i="8"/>
  <c r="AA110" i="8" s="1"/>
  <c r="N113" i="8"/>
  <c r="I113" i="8"/>
  <c r="L113" i="8"/>
  <c r="P113" i="8"/>
  <c r="O113" i="8"/>
  <c r="R113" i="8"/>
  <c r="Z112" i="8" s="1"/>
  <c r="Z110" i="8" s="1"/>
  <c r="H113" i="8"/>
  <c r="M113" i="8"/>
  <c r="F113" i="8" l="1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D118" i="8"/>
  <c r="D116" i="8" s="1"/>
  <c r="U118" i="8"/>
  <c r="U116" i="8" s="1"/>
  <c r="AD118" i="8"/>
  <c r="AD116" i="8" s="1"/>
  <c r="AE118" i="8"/>
  <c r="AE116" i="8" s="1"/>
  <c r="X118" i="8" l="1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D121" i="8"/>
  <c r="D119" i="8" s="1"/>
  <c r="N122" i="8"/>
  <c r="I122" i="8"/>
  <c r="R122" i="8"/>
  <c r="AA121" i="8" s="1"/>
  <c r="AA119" i="8" s="1"/>
  <c r="M122" i="8"/>
  <c r="L122" i="8"/>
  <c r="P122" i="8"/>
  <c r="O122" i="8"/>
  <c r="H122" i="8"/>
  <c r="T121" i="8" l="1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/>
  <c r="Y125" i="8" s="1"/>
  <c r="D127" i="8"/>
  <c r="D125" i="8" s="1"/>
  <c r="AA127" i="8"/>
  <c r="AA125" i="8" s="1"/>
  <c r="AD127" i="8"/>
  <c r="AD125" i="8" s="1"/>
  <c r="AE127" i="8"/>
  <c r="AE125" i="8" s="1"/>
  <c r="AC127" i="8"/>
  <c r="AC125" i="8" s="1"/>
  <c r="AB127" i="8" l="1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/>
  <c r="V128" i="8" s="1"/>
  <c r="Z130" i="8"/>
  <c r="Z128" i="8" s="1"/>
  <c r="AE130" i="8"/>
  <c r="AE128" i="8" s="1"/>
  <c r="AB130" i="8"/>
  <c r="AB128" i="8" s="1"/>
  <c r="W130" i="8"/>
  <c r="W128" i="8" s="1"/>
  <c r="D130" i="8" l="1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P134" i="8"/>
  <c r="I134" i="8"/>
  <c r="B131" i="8"/>
  <c r="E133" i="8"/>
  <c r="C131" i="8"/>
  <c r="AA133" i="8"/>
  <c r="AA131" i="8" s="1"/>
  <c r="Y133" i="8"/>
  <c r="Y131" i="8" s="1"/>
  <c r="AC133" i="8"/>
  <c r="AC131" i="8" s="1"/>
  <c r="U133" i="8"/>
  <c r="U131" i="8" s="1"/>
  <c r="AD133" i="8"/>
  <c r="AD131" i="8" s="1"/>
  <c r="AE133" i="8"/>
  <c r="AE131" i="8" s="1"/>
  <c r="AB133" i="8"/>
  <c r="AB131" i="8" s="1"/>
  <c r="T133" i="8"/>
  <c r="T131" i="8" s="1"/>
  <c r="V133" i="8"/>
  <c r="V131" i="8" s="1"/>
  <c r="D133" i="8"/>
  <c r="D131" i="8" s="1"/>
  <c r="Z133" i="8"/>
  <c r="Z131" i="8" s="1"/>
  <c r="W133" i="8"/>
  <c r="W131" i="8" s="1"/>
  <c r="X133" i="8"/>
  <c r="X131" i="8" s="1"/>
  <c r="F134" i="8" l="1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N32" i="8"/>
  <c r="Q32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U148" i="8"/>
  <c r="U146" i="8" s="1"/>
  <c r="W148" i="8"/>
  <c r="W146" i="8" s="1"/>
  <c r="AB148" i="8"/>
  <c r="AB146" i="8" s="1"/>
  <c r="AD148" i="8"/>
  <c r="AD146" i="8" s="1"/>
  <c r="AE148" i="8"/>
  <c r="AE146" i="8" s="1"/>
  <c r="V148" i="8"/>
  <c r="V146" i="8" s="1"/>
  <c r="T148" i="8" l="1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/>
  <c r="D149" i="8" s="1"/>
  <c r="U151" i="8"/>
  <c r="U149" i="8" s="1"/>
  <c r="X151" i="8"/>
  <c r="X149" i="8" s="1"/>
  <c r="V151" i="8"/>
  <c r="V149" i="8" s="1"/>
  <c r="AD151" i="8"/>
  <c r="AD149" i="8" s="1"/>
  <c r="Z151" i="8"/>
  <c r="Z149" i="8" s="1"/>
  <c r="AE151" i="8"/>
  <c r="AE149" i="8" s="1"/>
  <c r="AA151" i="8"/>
  <c r="AA149" i="8" s="1"/>
  <c r="Y151" i="8"/>
  <c r="Y149" i="8" s="1"/>
  <c r="AB151" i="8"/>
  <c r="AB149" i="8" s="1"/>
  <c r="W151" i="8"/>
  <c r="W149" i="8" s="1"/>
  <c r="AC151" i="8" l="1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U154" i="8"/>
  <c r="U152" i="8" s="1"/>
  <c r="AD154" i="8"/>
  <c r="AD152" i="8" s="1"/>
  <c r="N23" i="8"/>
  <c r="Q23" i="8" s="1"/>
  <c r="N20" i="8"/>
  <c r="Q20" i="8" s="1"/>
  <c r="N17" i="8"/>
  <c r="Q17" i="8" s="1"/>
  <c r="AC154" i="8" l="1"/>
  <c r="AC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G21" i="8"/>
  <c r="G24" i="8"/>
  <c r="R157" i="8"/>
  <c r="Q155" i="8"/>
  <c r="E159" i="8"/>
  <c r="F156" i="8"/>
  <c r="G155" i="8"/>
  <c r="I156" i="8" s="1"/>
  <c r="G156" i="8"/>
  <c r="F155" i="8"/>
  <c r="B23" i="8"/>
  <c r="E25" i="8"/>
  <c r="AD25" i="8" s="1"/>
  <c r="AD23" i="8" s="1"/>
  <c r="C23" i="8"/>
  <c r="E22" i="8"/>
  <c r="AC22" i="8" s="1"/>
  <c r="AC20" i="8" s="1"/>
  <c r="B20" i="8"/>
  <c r="C20" i="8"/>
  <c r="B17" i="8"/>
  <c r="E19" i="8"/>
  <c r="AD19" i="8" s="1"/>
  <c r="C17" i="8"/>
  <c r="U25" i="8" l="1"/>
  <c r="U23" i="8" s="1"/>
  <c r="W25" i="8"/>
  <c r="W23" i="8" s="1"/>
  <c r="AC25" i="8"/>
  <c r="AC23" i="8" s="1"/>
  <c r="D25" i="8"/>
  <c r="D23" i="8" s="1"/>
  <c r="X25" i="8"/>
  <c r="X23" i="8" s="1"/>
  <c r="AE25" i="8"/>
  <c r="AE23" i="8" s="1"/>
  <c r="Y19" i="8"/>
  <c r="U22" i="8"/>
  <c r="U20" i="8" s="1"/>
  <c r="Z22" i="8"/>
  <c r="Z20" i="8" s="1"/>
  <c r="Y22" i="8"/>
  <c r="Y20" i="8" s="1"/>
  <c r="AE22" i="8"/>
  <c r="AE20" i="8" s="1"/>
  <c r="T22" i="8"/>
  <c r="T20" i="8" s="1"/>
  <c r="AA25" i="8"/>
  <c r="AA23" i="8" s="1"/>
  <c r="T25" i="8"/>
  <c r="T23" i="8" s="1"/>
  <c r="AA22" i="8"/>
  <c r="AA20" i="8" s="1"/>
  <c r="D22" i="8"/>
  <c r="D20" i="8" s="1"/>
  <c r="Y25" i="8"/>
  <c r="Y23" i="8" s="1"/>
  <c r="X22" i="8"/>
  <c r="X20" i="8" s="1"/>
  <c r="W22" i="8"/>
  <c r="W20" i="8" s="1"/>
  <c r="AD22" i="8"/>
  <c r="AD20" i="8" s="1"/>
  <c r="AB25" i="8"/>
  <c r="V25" i="8"/>
  <c r="Z25" i="8"/>
  <c r="Z23" i="8" s="1"/>
  <c r="G20" i="8"/>
  <c r="I21" i="8" s="1"/>
  <c r="G23" i="8"/>
  <c r="I24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Y17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V22" i="8"/>
  <c r="V20" i="8" s="1"/>
  <c r="V23" i="8"/>
  <c r="AB22" i="8"/>
  <c r="AB20" i="8" s="1"/>
  <c r="AB23" i="8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G17" i="8" s="1"/>
  <c r="I18" i="8" s="1"/>
  <c r="D17" i="8"/>
  <c r="X17" i="8"/>
  <c r="P161" i="8" l="1"/>
  <c r="R161" i="8"/>
  <c r="F162" i="8" s="1"/>
  <c r="I161" i="8"/>
  <c r="M161" i="8"/>
  <c r="L161" i="8"/>
  <c r="N29" i="8" s="1"/>
  <c r="Q29" i="8" s="1"/>
  <c r="N161" i="8"/>
  <c r="O161" i="8"/>
  <c r="H161" i="8"/>
  <c r="E160" i="8"/>
  <c r="B158" i="8"/>
  <c r="C158" i="8"/>
  <c r="AE160" i="8"/>
  <c r="AE158" i="8" s="1"/>
  <c r="Y160" i="8"/>
  <c r="Y158" i="8" s="1"/>
  <c r="U160" i="8"/>
  <c r="U158" i="8" s="1"/>
  <c r="AC160" i="8"/>
  <c r="AC158" i="8" s="1"/>
  <c r="D160" i="8"/>
  <c r="D158" i="8" s="1"/>
  <c r="AA160" i="8"/>
  <c r="AA158" i="8" s="1"/>
  <c r="G30" i="8" l="1"/>
  <c r="G29" i="8"/>
  <c r="I30" i="8" s="1"/>
  <c r="E31" i="8"/>
  <c r="D31" i="8" s="1"/>
  <c r="D29" i="8" s="1"/>
  <c r="T31" i="8"/>
  <c r="T29" i="8" s="1"/>
  <c r="X31" i="8"/>
  <c r="X29" i="8" s="1"/>
  <c r="AC31" i="8"/>
  <c r="AC29" i="8" s="1"/>
  <c r="W31" i="8"/>
  <c r="W29" i="8" s="1"/>
  <c r="AA31" i="8"/>
  <c r="AA29" i="8" s="1"/>
  <c r="AE31" i="8"/>
  <c r="AE29" i="8" s="1"/>
  <c r="C29" i="8"/>
  <c r="AB31" i="8"/>
  <c r="AB29" i="8" s="1"/>
  <c r="U31" i="8"/>
  <c r="U29" i="8" s="1"/>
  <c r="AD31" i="8"/>
  <c r="AD29" i="8" s="1"/>
  <c r="V31" i="8"/>
  <c r="V29" i="8" s="1"/>
  <c r="B29" i="8"/>
  <c r="Z31" i="8"/>
  <c r="Z29" i="8" s="1"/>
  <c r="Y31" i="8"/>
  <c r="Y29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Q165" i="8"/>
  <c r="H165" i="8" s="1"/>
  <c r="G27" i="8" l="1"/>
  <c r="B26" i="8"/>
  <c r="E28" i="8"/>
  <c r="AA28" i="8" s="1"/>
  <c r="AB28" i="8"/>
  <c r="W28" i="8"/>
  <c r="C26" i="8"/>
  <c r="Z28" i="8"/>
  <c r="X28" i="8"/>
  <c r="AD28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D28" i="8" l="1"/>
  <c r="D16" i="8" s="1"/>
  <c r="D14" i="8" s="1"/>
  <c r="Y28" i="8"/>
  <c r="Y26" i="8" s="1"/>
  <c r="U28" i="8"/>
  <c r="U16" i="8" s="1"/>
  <c r="U14" i="8" s="1"/>
  <c r="AC28" i="8"/>
  <c r="AC16" i="8" s="1"/>
  <c r="AC14" i="8" s="1"/>
  <c r="AE28" i="8"/>
  <c r="AE26" i="8" s="1"/>
  <c r="V28" i="8"/>
  <c r="V26" i="8" s="1"/>
  <c r="T28" i="8"/>
  <c r="T16" i="8" s="1"/>
  <c r="T14" i="8" s="1"/>
  <c r="G14" i="8" s="1"/>
  <c r="I15" i="8" s="1"/>
  <c r="AD26" i="8"/>
  <c r="AD16" i="8"/>
  <c r="AD14" i="8" s="1"/>
  <c r="W26" i="8"/>
  <c r="W16" i="8"/>
  <c r="W14" i="8" s="1"/>
  <c r="X26" i="8"/>
  <c r="X16" i="8"/>
  <c r="X14" i="8" s="1"/>
  <c r="AB26" i="8"/>
  <c r="AB16" i="8"/>
  <c r="AB14" i="8" s="1"/>
  <c r="AA26" i="8"/>
  <c r="AA16" i="8"/>
  <c r="AA14" i="8" s="1"/>
  <c r="Z26" i="8"/>
  <c r="Z16" i="8"/>
  <c r="Z14" i="8" s="1"/>
  <c r="AC26" i="8" l="1"/>
  <c r="D174" i="8"/>
  <c r="D169" i="8" s="1"/>
  <c r="D165" i="8" s="1"/>
  <c r="U26" i="8"/>
  <c r="Y16" i="8"/>
  <c r="Y14" i="8" s="1"/>
  <c r="AE16" i="8"/>
  <c r="AE14" i="8" s="1"/>
  <c r="D26" i="8"/>
  <c r="D173" i="8" s="1" a="1"/>
  <c r="D173" i="8" s="1"/>
  <c r="D168" i="8" s="1"/>
  <c r="V16" i="8"/>
  <c r="V14" i="8" s="1"/>
  <c r="T174" i="8"/>
  <c r="U174" i="8" s="1"/>
  <c r="T26" i="8"/>
  <c r="G26" i="8" s="1"/>
  <c r="I27" i="8" s="1"/>
  <c r="D172" i="8" a="1"/>
  <c r="D172" i="8" s="1"/>
  <c r="D167" i="8" s="1"/>
  <c r="D170" i="8" l="1"/>
  <c r="T172" i="8" a="1"/>
  <c r="T172" i="8" s="1"/>
  <c r="U172" i="8" s="1" a="1"/>
  <c r="U172" i="8" s="1"/>
  <c r="T173" i="8" a="1"/>
  <c r="T173" i="8" s="1"/>
  <c r="T168" i="8" s="1"/>
  <c r="T169" i="8"/>
  <c r="T165" i="8" s="1"/>
  <c r="T170" i="8"/>
  <c r="V174" i="8"/>
  <c r="U169" i="8"/>
  <c r="U165" i="8" s="1"/>
  <c r="U170" i="8"/>
  <c r="D171" i="8"/>
  <c r="D166" i="8" s="1"/>
  <c r="T167" i="8" l="1"/>
  <c r="U173" i="8" a="1"/>
  <c r="U173" i="8" s="1"/>
  <c r="U168" i="8" s="1"/>
  <c r="T171" i="8"/>
  <c r="T166" i="8" s="1"/>
  <c r="U167" i="8"/>
  <c r="V172" i="8" a="1"/>
  <c r="V172" i="8" s="1"/>
  <c r="V170" i="8"/>
  <c r="V169" i="8"/>
  <c r="V165" i="8" s="1"/>
  <c r="W174" i="8"/>
  <c r="V173" i="8" l="1" a="1"/>
  <c r="V173" i="8" s="1"/>
  <c r="V168" i="8" s="1"/>
  <c r="U171" i="8"/>
  <c r="U166" i="8" s="1"/>
  <c r="V167" i="8"/>
  <c r="W172" i="8" a="1"/>
  <c r="W172" i="8" s="1"/>
  <c r="X174" i="8"/>
  <c r="W170" i="8"/>
  <c r="W169" i="8"/>
  <c r="W165" i="8" s="1"/>
  <c r="W173" i="8" l="1" a="1"/>
  <c r="W173" i="8" s="1"/>
  <c r="W171" i="8" s="1"/>
  <c r="W166" i="8" s="1"/>
  <c r="V171" i="8"/>
  <c r="V166" i="8" s="1"/>
  <c r="X172" i="8" a="1"/>
  <c r="X172" i="8" s="1"/>
  <c r="W167" i="8"/>
  <c r="Y174" i="8"/>
  <c r="X169" i="8"/>
  <c r="X165" i="8" s="1"/>
  <c r="X170" i="8"/>
  <c r="W168" i="8" l="1"/>
  <c r="X173" i="8" a="1"/>
  <c r="X173" i="8" s="1"/>
  <c r="X171" i="8" s="1"/>
  <c r="X166" i="8" s="1"/>
  <c r="Z174" i="8"/>
  <c r="Y169" i="8"/>
  <c r="Y165" i="8" s="1"/>
  <c r="Y170" i="8"/>
  <c r="X167" i="8"/>
  <c r="Y172" i="8" a="1"/>
  <c r="Y172" i="8" s="1"/>
  <c r="Y173" i="8" l="1" a="1"/>
  <c r="Y173" i="8" s="1"/>
  <c r="Y168" i="8" s="1"/>
  <c r="X168" i="8"/>
  <c r="Z172" i="8" a="1"/>
  <c r="Z172" i="8" s="1"/>
  <c r="Y167" i="8"/>
  <c r="Z169" i="8"/>
  <c r="Z165" i="8" s="1"/>
  <c r="Z170" i="8"/>
  <c r="AA174" i="8"/>
  <c r="Z173" i="8" l="1" a="1"/>
  <c r="Z173" i="8" s="1"/>
  <c r="AA173" i="8" s="1" a="1"/>
  <c r="AA173" i="8" s="1"/>
  <c r="Y171" i="8"/>
  <c r="Y166" i="8" s="1"/>
  <c r="AA170" i="8"/>
  <c r="AA169" i="8"/>
  <c r="AA165" i="8" s="1"/>
  <c r="AB174" i="8"/>
  <c r="AA172" i="8" a="1"/>
  <c r="AA172" i="8" s="1"/>
  <c r="Z167" i="8"/>
  <c r="Z168" i="8" l="1"/>
  <c r="Z171" i="8"/>
  <c r="Z166" i="8" s="1"/>
  <c r="AA171" i="8"/>
  <c r="AA167" i="8"/>
  <c r="AB172" i="8" a="1"/>
  <c r="AB172" i="8" s="1"/>
  <c r="AC174" i="8"/>
  <c r="AB169" i="8"/>
  <c r="AB165" i="8" s="1"/>
  <c r="AB170" i="8"/>
  <c r="AA168" i="8"/>
  <c r="AB173" i="8" a="1"/>
  <c r="AB173" i="8" s="1"/>
  <c r="AA166" i="8" l="1"/>
  <c r="AB168" i="8"/>
  <c r="AC173" i="8" a="1"/>
  <c r="AC173" i="8" s="1"/>
  <c r="AB171" i="8"/>
  <c r="AB166" i="8" s="1"/>
  <c r="AD174" i="8"/>
  <c r="AC170" i="8"/>
  <c r="AC169" i="8"/>
  <c r="AC165" i="8" s="1"/>
  <c r="AB167" i="8"/>
  <c r="AC172" i="8" a="1"/>
  <c r="AC172" i="8" s="1"/>
  <c r="E42" i="12"/>
  <c r="F42" i="6"/>
  <c r="G42" i="6"/>
  <c r="E34" i="12"/>
  <c r="AF103" i="5"/>
  <c r="AF85" i="5"/>
  <c r="AF244" i="5"/>
  <c r="AF58" i="5"/>
  <c r="AF99" i="5"/>
  <c r="AF136" i="5"/>
  <c r="AF173" i="5"/>
  <c r="AF206" i="5"/>
  <c r="AF247" i="5"/>
  <c r="AF65" i="5"/>
  <c r="AF98" i="5"/>
  <c r="AF139" i="5"/>
  <c r="AF192" i="5"/>
  <c r="AF229" i="5"/>
  <c r="AF262" i="5"/>
  <c r="AF68" i="5"/>
  <c r="AF105" i="5"/>
  <c r="AF202" i="5"/>
  <c r="AF216" i="5"/>
  <c r="AF71" i="5"/>
  <c r="AF145" i="5"/>
  <c r="AF219" i="5"/>
  <c r="AF245" i="5"/>
  <c r="AF241" i="5"/>
  <c r="AF54" i="5"/>
  <c r="AF243" i="5"/>
  <c r="AF94" i="5"/>
  <c r="AF172" i="5"/>
  <c r="AF242" i="5"/>
  <c r="AF181" i="5"/>
  <c r="AF255" i="5"/>
  <c r="AF176" i="5"/>
  <c r="AF84" i="5"/>
  <c r="AF121" i="5"/>
  <c r="AF154" i="5"/>
  <c r="AF195" i="5"/>
  <c r="AF232" i="5"/>
  <c r="AF42" i="5"/>
  <c r="AF87" i="5"/>
  <c r="AF124" i="5"/>
  <c r="AF161" i="5"/>
  <c r="AF194" i="5"/>
  <c r="AF235" i="5"/>
  <c r="AF69" i="5"/>
  <c r="AF102" i="5"/>
  <c r="AF143" i="5"/>
  <c r="AF164" i="5"/>
  <c r="AF201" i="5"/>
  <c r="AF234" i="5"/>
  <c r="AF56" i="5"/>
  <c r="AF93" i="5"/>
  <c r="AF126" i="5"/>
  <c r="AF167" i="5"/>
  <c r="AF204" i="5"/>
  <c r="AF123" i="5"/>
  <c r="AF223" i="5"/>
  <c r="AF52" i="5"/>
  <c r="AF89" i="5"/>
  <c r="AF122" i="5"/>
  <c r="AF163" i="5"/>
  <c r="AF200" i="5"/>
  <c r="AF55" i="5"/>
  <c r="AF92" i="5"/>
  <c r="AF129" i="5"/>
  <c r="AF162" i="5"/>
  <c r="AF203" i="5"/>
  <c r="AF256" i="5"/>
  <c r="AF70" i="5"/>
  <c r="AF132" i="5"/>
  <c r="AF233" i="5"/>
  <c r="AF115" i="5"/>
  <c r="AF125" i="5"/>
  <c r="AF50" i="5"/>
  <c r="AF144" i="5"/>
  <c r="AF210" i="5"/>
  <c r="AF182" i="5"/>
  <c r="AF222" i="5"/>
  <c r="AF81" i="5"/>
  <c r="AF86" i="5"/>
  <c r="AF82" i="5"/>
  <c r="AF148" i="5"/>
  <c r="AF185" i="5"/>
  <c r="AF259" i="5"/>
  <c r="AF77" i="5"/>
  <c r="AF151" i="5"/>
  <c r="AF188" i="5"/>
  <c r="AF258" i="5"/>
  <c r="AF96" i="5"/>
  <c r="AF166" i="5"/>
  <c r="AF207" i="5"/>
  <c r="AF265" i="5"/>
  <c r="AF120" i="5"/>
  <c r="AF157" i="5"/>
  <c r="AF231" i="5"/>
  <c r="AF113" i="5"/>
  <c r="AF146" i="5"/>
  <c r="AF237" i="5"/>
  <c r="AF111" i="5"/>
  <c r="AF199" i="5"/>
  <c r="AF150" i="5"/>
  <c r="AF152" i="5"/>
  <c r="AF155" i="5"/>
  <c r="AF213" i="5"/>
  <c r="AF218" i="5"/>
  <c r="AF110" i="5"/>
  <c r="AF225" i="5"/>
  <c r="AF133" i="5"/>
  <c r="AF228" i="5"/>
  <c r="AF83" i="5"/>
  <c r="AF190" i="5"/>
  <c r="AF112" i="5"/>
  <c r="AF116" i="5"/>
  <c r="AF153" i="5"/>
  <c r="AF186" i="5"/>
  <c r="AF227" i="5"/>
  <c r="AF264" i="5"/>
  <c r="AF78" i="5"/>
  <c r="AF119" i="5"/>
  <c r="AF156" i="5"/>
  <c r="AF193" i="5"/>
  <c r="AF226" i="5"/>
  <c r="AF64" i="5"/>
  <c r="AF101" i="5"/>
  <c r="AF134" i="5"/>
  <c r="AF175" i="5"/>
  <c r="AF196" i="5"/>
  <c r="AF74" i="5"/>
  <c r="AF179" i="5"/>
  <c r="AF253" i="5"/>
  <c r="AF108" i="5"/>
  <c r="AF178" i="5"/>
  <c r="AF208" i="5"/>
  <c r="AF63" i="5"/>
  <c r="AF251" i="5"/>
  <c r="AF159" i="5"/>
  <c r="AF61" i="5"/>
  <c r="AF135" i="5"/>
  <c r="AF209" i="5"/>
  <c r="AF80" i="5"/>
  <c r="AF214" i="5"/>
  <c r="AF59" i="5"/>
  <c r="AF118" i="5"/>
  <c r="AF212" i="5"/>
  <c r="AF249" i="5"/>
  <c r="AF67" i="5"/>
  <c r="AF104" i="5"/>
  <c r="AF141" i="5"/>
  <c r="AF174" i="5"/>
  <c r="AF215" i="5"/>
  <c r="AF252" i="5"/>
  <c r="AF66" i="5"/>
  <c r="AF107" i="5"/>
  <c r="AF160" i="5"/>
  <c r="AF197" i="5"/>
  <c r="AF230" i="5"/>
  <c r="AF41" i="5"/>
  <c r="AF73" i="5"/>
  <c r="AF106" i="5"/>
  <c r="AF147" i="5"/>
  <c r="AF184" i="5"/>
  <c r="AF221" i="5"/>
  <c r="AF254" i="5"/>
  <c r="AF76" i="5"/>
  <c r="AF177" i="5"/>
  <c r="AF149" i="5"/>
  <c r="AF180" i="5"/>
  <c r="AF217" i="5"/>
  <c r="AF250" i="5"/>
  <c r="AF72" i="5"/>
  <c r="AF109" i="5"/>
  <c r="AF142" i="5"/>
  <c r="AF183" i="5"/>
  <c r="AF220" i="5"/>
  <c r="AF257" i="5"/>
  <c r="AF75" i="5"/>
  <c r="AF128" i="5"/>
  <c r="AF165" i="5"/>
  <c r="AF198" i="5"/>
  <c r="AF239" i="5"/>
  <c r="AF260" i="5"/>
  <c r="AF138" i="5"/>
  <c r="AF88" i="5"/>
  <c r="AF158" i="5"/>
  <c r="AF236" i="5"/>
  <c r="AF91" i="5"/>
  <c r="AF117" i="5"/>
  <c r="AF191" i="5"/>
  <c r="AF240" i="5"/>
  <c r="AF169" i="5"/>
  <c r="AF189" i="5"/>
  <c r="AF263" i="5"/>
  <c r="AF114" i="5"/>
  <c r="AF53" i="5"/>
  <c r="AF127" i="5"/>
  <c r="AF187" i="5"/>
  <c r="AF95" i="5"/>
  <c r="AF57" i="5"/>
  <c r="AF90" i="5"/>
  <c r="AF131" i="5"/>
  <c r="AF168" i="5"/>
  <c r="AF205" i="5"/>
  <c r="AF238" i="5"/>
  <c r="AF60" i="5"/>
  <c r="AF97" i="5"/>
  <c r="AF130" i="5"/>
  <c r="AF171" i="5"/>
  <c r="AF224" i="5"/>
  <c r="AF261" i="5"/>
  <c r="AF79" i="5"/>
  <c r="AF100" i="5"/>
  <c r="AF137" i="5"/>
  <c r="AF170" i="5"/>
  <c r="AF211" i="5"/>
  <c r="AF248" i="5"/>
  <c r="AF62" i="5"/>
  <c r="AF140" i="5"/>
  <c r="AF246" i="5"/>
  <c r="AC171" i="8" l="1"/>
  <c r="AC166" i="8" s="1"/>
  <c r="AC167" i="8"/>
  <c r="AD172" i="8" a="1"/>
  <c r="AD172" i="8" s="1"/>
  <c r="AD173" i="8" a="1"/>
  <c r="AD173" i="8" s="1"/>
  <c r="AC168" i="8"/>
  <c r="AE174" i="8"/>
  <c r="B9" i="9" s="1"/>
  <c r="AD169" i="8"/>
  <c r="AD165" i="8" s="1"/>
  <c r="AD170" i="8"/>
  <c r="S41" i="5"/>
  <c r="AG41" i="5"/>
  <c r="R41" i="5"/>
  <c r="S255" i="5"/>
  <c r="R255" i="5"/>
  <c r="AG255" i="5"/>
  <c r="R239" i="5"/>
  <c r="S239" i="5"/>
  <c r="AG239" i="5"/>
  <c r="R223" i="5"/>
  <c r="S223" i="5"/>
  <c r="AG223" i="5"/>
  <c r="AG207" i="5"/>
  <c r="S207" i="5"/>
  <c r="R207" i="5"/>
  <c r="AG191" i="5"/>
  <c r="S191" i="5"/>
  <c r="R191" i="5"/>
  <c r="R175" i="5"/>
  <c r="S175" i="5"/>
  <c r="AG175" i="5"/>
  <c r="S159" i="5"/>
  <c r="AG159" i="5"/>
  <c r="R159" i="5"/>
  <c r="R143" i="5"/>
  <c r="S143" i="5"/>
  <c r="AG143" i="5"/>
  <c r="S127" i="5"/>
  <c r="AG127" i="5"/>
  <c r="R127" i="5"/>
  <c r="AG111" i="5"/>
  <c r="R111" i="5"/>
  <c r="S111" i="5"/>
  <c r="R95" i="5"/>
  <c r="AG95" i="5"/>
  <c r="S95" i="5"/>
  <c r="AG79" i="5"/>
  <c r="S79" i="5"/>
  <c r="R79" i="5"/>
  <c r="S63" i="5"/>
  <c r="R63" i="5"/>
  <c r="AG63" i="5"/>
  <c r="S262" i="5"/>
  <c r="R262" i="5"/>
  <c r="AG262" i="5"/>
  <c r="AG246" i="5"/>
  <c r="S246" i="5"/>
  <c r="R246" i="5"/>
  <c r="S230" i="5"/>
  <c r="AG230" i="5"/>
  <c r="R230" i="5"/>
  <c r="S214" i="5"/>
  <c r="R214" i="5"/>
  <c r="AG214" i="5"/>
  <c r="R198" i="5"/>
  <c r="S198" i="5"/>
  <c r="AG198" i="5"/>
  <c r="R182" i="5"/>
  <c r="S182" i="5"/>
  <c r="AG182" i="5"/>
  <c r="AG166" i="5"/>
  <c r="S166" i="5"/>
  <c r="R166" i="5"/>
  <c r="S150" i="5"/>
  <c r="AG150" i="5"/>
  <c r="R150" i="5"/>
  <c r="R134" i="5"/>
  <c r="S134" i="5"/>
  <c r="AG134" i="5"/>
  <c r="S118" i="5"/>
  <c r="AG118" i="5"/>
  <c r="R118" i="5"/>
  <c r="R102" i="5"/>
  <c r="AG102" i="5"/>
  <c r="S102" i="5"/>
  <c r="R86" i="5"/>
  <c r="S86" i="5"/>
  <c r="AG86" i="5"/>
  <c r="AG70" i="5"/>
  <c r="S70" i="5"/>
  <c r="R70" i="5"/>
  <c r="AG54" i="5"/>
  <c r="R54" i="5"/>
  <c r="S54" i="5"/>
  <c r="S261" i="5"/>
  <c r="AG261" i="5"/>
  <c r="R261" i="5"/>
  <c r="S245" i="5"/>
  <c r="R245" i="5"/>
  <c r="AG245" i="5"/>
  <c r="R229" i="5"/>
  <c r="AG229" i="5"/>
  <c r="S229" i="5"/>
  <c r="S213" i="5"/>
  <c r="R213" i="5"/>
  <c r="AG213" i="5"/>
  <c r="R197" i="5"/>
  <c r="S197" i="5"/>
  <c r="AG197" i="5"/>
  <c r="AG181" i="5"/>
  <c r="S181" i="5"/>
  <c r="R181" i="5"/>
  <c r="S165" i="5"/>
  <c r="R165" i="5"/>
  <c r="AG165" i="5"/>
  <c r="AG149" i="5"/>
  <c r="R149" i="5"/>
  <c r="S149" i="5"/>
  <c r="S133" i="5"/>
  <c r="R133" i="5"/>
  <c r="AG133" i="5"/>
  <c r="AG117" i="5"/>
  <c r="R117" i="5"/>
  <c r="S117" i="5"/>
  <c r="S101" i="5"/>
  <c r="R101" i="5"/>
  <c r="AG101" i="5"/>
  <c r="R85" i="5"/>
  <c r="AG85" i="5"/>
  <c r="S85" i="5"/>
  <c r="S69" i="5"/>
  <c r="R69" i="5"/>
  <c r="AG69" i="5"/>
  <c r="R53" i="5"/>
  <c r="S53" i="5"/>
  <c r="AG53" i="5"/>
  <c r="S256" i="5"/>
  <c r="R256" i="5"/>
  <c r="AG256" i="5"/>
  <c r="R240" i="5"/>
  <c r="AG240" i="5"/>
  <c r="S240" i="5"/>
  <c r="S224" i="5"/>
  <c r="AG224" i="5"/>
  <c r="R224" i="5"/>
  <c r="AG208" i="5"/>
  <c r="S208" i="5"/>
  <c r="R208" i="5"/>
  <c r="AG192" i="5"/>
  <c r="R192" i="5"/>
  <c r="S192" i="5"/>
  <c r="R176" i="5"/>
  <c r="AG176" i="5"/>
  <c r="S176" i="5"/>
  <c r="R160" i="5"/>
  <c r="AG160" i="5"/>
  <c r="S160" i="5"/>
  <c r="R144" i="5"/>
  <c r="S144" i="5"/>
  <c r="AG144" i="5"/>
  <c r="AG128" i="5"/>
  <c r="S128" i="5"/>
  <c r="R128" i="5"/>
  <c r="R112" i="5"/>
  <c r="AG112" i="5"/>
  <c r="S112" i="5"/>
  <c r="R96" i="5"/>
  <c r="S96" i="5"/>
  <c r="AG96" i="5"/>
  <c r="R80" i="5"/>
  <c r="S80" i="5"/>
  <c r="AG80" i="5"/>
  <c r="S64" i="5"/>
  <c r="AG64" i="5"/>
  <c r="R64" i="5"/>
  <c r="AG251" i="5"/>
  <c r="R251" i="5"/>
  <c r="S251" i="5"/>
  <c r="R235" i="5"/>
  <c r="S235" i="5"/>
  <c r="AG235" i="5"/>
  <c r="S219" i="5"/>
  <c r="R219" i="5"/>
  <c r="AG219" i="5"/>
  <c r="R203" i="5"/>
  <c r="AG203" i="5"/>
  <c r="S203" i="5"/>
  <c r="AG187" i="5"/>
  <c r="R187" i="5"/>
  <c r="S187" i="5"/>
  <c r="S171" i="5"/>
  <c r="AG171" i="5"/>
  <c r="R171" i="5"/>
  <c r="AG155" i="5"/>
  <c r="R155" i="5"/>
  <c r="S155" i="5"/>
  <c r="R139" i="5"/>
  <c r="AG139" i="5"/>
  <c r="S139" i="5"/>
  <c r="R123" i="5"/>
  <c r="S123" i="5"/>
  <c r="AG123" i="5"/>
  <c r="R107" i="5"/>
  <c r="AG107" i="5"/>
  <c r="S107" i="5"/>
  <c r="S91" i="5"/>
  <c r="R91" i="5"/>
  <c r="AG91" i="5"/>
  <c r="S75" i="5"/>
  <c r="R75" i="5"/>
  <c r="AG75" i="5"/>
  <c r="AG59" i="5"/>
  <c r="S59" i="5"/>
  <c r="R59" i="5"/>
  <c r="AG258" i="5"/>
  <c r="R258" i="5"/>
  <c r="S258" i="5"/>
  <c r="S242" i="5"/>
  <c r="R242" i="5"/>
  <c r="AG242" i="5"/>
  <c r="S226" i="5"/>
  <c r="R226" i="5"/>
  <c r="AG226" i="5"/>
  <c r="S210" i="5"/>
  <c r="R210" i="5"/>
  <c r="AG210" i="5"/>
  <c r="AG194" i="5"/>
  <c r="S194" i="5"/>
  <c r="R194" i="5"/>
  <c r="AG178" i="5"/>
  <c r="R178" i="5"/>
  <c r="S178" i="5"/>
  <c r="S162" i="5"/>
  <c r="AG162" i="5"/>
  <c r="R162" i="5"/>
  <c r="R146" i="5"/>
  <c r="AG146" i="5"/>
  <c r="S146" i="5"/>
  <c r="S130" i="5"/>
  <c r="R130" i="5"/>
  <c r="AG130" i="5"/>
  <c r="S114" i="5"/>
  <c r="R114" i="5"/>
  <c r="AG114" i="5"/>
  <c r="S98" i="5"/>
  <c r="AG98" i="5"/>
  <c r="R98" i="5"/>
  <c r="R82" i="5"/>
  <c r="S82" i="5"/>
  <c r="AG82" i="5"/>
  <c r="AG66" i="5"/>
  <c r="R66" i="5"/>
  <c r="S66" i="5"/>
  <c r="AG50" i="5"/>
  <c r="S50" i="5"/>
  <c r="S257" i="5"/>
  <c r="AG257" i="5"/>
  <c r="R257" i="5"/>
  <c r="S241" i="5"/>
  <c r="AG241" i="5"/>
  <c r="R241" i="5"/>
  <c r="R225" i="5"/>
  <c r="AG225" i="5"/>
  <c r="S225" i="5"/>
  <c r="AG209" i="5"/>
  <c r="S209" i="5"/>
  <c r="R209" i="5"/>
  <c r="R193" i="5"/>
  <c r="AG193" i="5"/>
  <c r="S193" i="5"/>
  <c r="R177" i="5"/>
  <c r="S177" i="5"/>
  <c r="AG177" i="5"/>
  <c r="S161" i="5"/>
  <c r="AG161" i="5"/>
  <c r="R161" i="5"/>
  <c r="AG145" i="5"/>
  <c r="S145" i="5"/>
  <c r="R145" i="5"/>
  <c r="AG129" i="5"/>
  <c r="R129" i="5"/>
  <c r="S129" i="5"/>
  <c r="S113" i="5"/>
  <c r="AG113" i="5"/>
  <c r="R113" i="5"/>
  <c r="AG97" i="5"/>
  <c r="S97" i="5"/>
  <c r="R97" i="5"/>
  <c r="R81" i="5"/>
  <c r="AG81" i="5"/>
  <c r="S81" i="5"/>
  <c r="R65" i="5"/>
  <c r="S65" i="5"/>
  <c r="AG65" i="5"/>
  <c r="AG252" i="5"/>
  <c r="S252" i="5"/>
  <c r="R252" i="5"/>
  <c r="S236" i="5"/>
  <c r="R236" i="5"/>
  <c r="AG236" i="5"/>
  <c r="R220" i="5"/>
  <c r="AG220" i="5"/>
  <c r="S220" i="5"/>
  <c r="AG204" i="5"/>
  <c r="S204" i="5"/>
  <c r="R204" i="5"/>
  <c r="AG188" i="5"/>
  <c r="S188" i="5"/>
  <c r="R188" i="5"/>
  <c r="AG172" i="5"/>
  <c r="S172" i="5"/>
  <c r="R172" i="5"/>
  <c r="AG156" i="5"/>
  <c r="R156" i="5"/>
  <c r="S156" i="5"/>
  <c r="R140" i="5"/>
  <c r="S140" i="5"/>
  <c r="AG140" i="5"/>
  <c r="R124" i="5"/>
  <c r="AG124" i="5"/>
  <c r="S124" i="5"/>
  <c r="AG108" i="5"/>
  <c r="R108" i="5"/>
  <c r="S108" i="5"/>
  <c r="S92" i="5"/>
  <c r="R92" i="5"/>
  <c r="AG92" i="5"/>
  <c r="S76" i="5"/>
  <c r="AG76" i="5"/>
  <c r="R76" i="5"/>
  <c r="AG60" i="5"/>
  <c r="R60" i="5"/>
  <c r="S60" i="5"/>
  <c r="AG263" i="5"/>
  <c r="R263" i="5"/>
  <c r="S263" i="5"/>
  <c r="AG247" i="5"/>
  <c r="S247" i="5"/>
  <c r="R247" i="5"/>
  <c r="R231" i="5"/>
  <c r="AG231" i="5"/>
  <c r="S231" i="5"/>
  <c r="AG215" i="5"/>
  <c r="S215" i="5"/>
  <c r="R215" i="5"/>
  <c r="S199" i="5"/>
  <c r="AG199" i="5"/>
  <c r="R199" i="5"/>
  <c r="AG183" i="5"/>
  <c r="S183" i="5"/>
  <c r="R183" i="5"/>
  <c r="S167" i="5"/>
  <c r="R167" i="5"/>
  <c r="AG167" i="5"/>
  <c r="AG151" i="5"/>
  <c r="S151" i="5"/>
  <c r="R151" i="5"/>
  <c r="S135" i="5"/>
  <c r="AG135" i="5"/>
  <c r="R135" i="5"/>
  <c r="AG119" i="5"/>
  <c r="R119" i="5"/>
  <c r="S119" i="5"/>
  <c r="S103" i="5"/>
  <c r="AG103" i="5"/>
  <c r="R103" i="5"/>
  <c r="S87" i="5"/>
  <c r="AG87" i="5"/>
  <c r="R87" i="5"/>
  <c r="R71" i="5"/>
  <c r="AG71" i="5"/>
  <c r="S71" i="5"/>
  <c r="R55" i="5"/>
  <c r="S55" i="5"/>
  <c r="AG55" i="5"/>
  <c r="S254" i="5"/>
  <c r="AG254" i="5"/>
  <c r="R254" i="5"/>
  <c r="AG238" i="5"/>
  <c r="S238" i="5"/>
  <c r="R238" i="5"/>
  <c r="R222" i="5"/>
  <c r="AG222" i="5"/>
  <c r="S222" i="5"/>
  <c r="S206" i="5"/>
  <c r="R206" i="5"/>
  <c r="AG206" i="5"/>
  <c r="S190" i="5"/>
  <c r="R190" i="5"/>
  <c r="AG190" i="5"/>
  <c r="R174" i="5"/>
  <c r="AG174" i="5"/>
  <c r="S174" i="5"/>
  <c r="AG158" i="5"/>
  <c r="S158" i="5"/>
  <c r="R158" i="5"/>
  <c r="S142" i="5"/>
  <c r="R142" i="5"/>
  <c r="AG142" i="5"/>
  <c r="S126" i="5"/>
  <c r="R126" i="5"/>
  <c r="AG126" i="5"/>
  <c r="AG110" i="5"/>
  <c r="R110" i="5"/>
  <c r="S110" i="5"/>
  <c r="AG94" i="5"/>
  <c r="R94" i="5"/>
  <c r="S94" i="5"/>
  <c r="AG78" i="5"/>
  <c r="S78" i="5"/>
  <c r="R78" i="5"/>
  <c r="AG62" i="5"/>
  <c r="R62" i="5"/>
  <c r="S62" i="5"/>
  <c r="S42" i="5"/>
  <c r="AG42" i="5"/>
  <c r="S253" i="5"/>
  <c r="AG253" i="5"/>
  <c r="R253" i="5"/>
  <c r="AG237" i="5"/>
  <c r="R237" i="5"/>
  <c r="S237" i="5"/>
  <c r="R221" i="5"/>
  <c r="AG221" i="5"/>
  <c r="S221" i="5"/>
  <c r="AG205" i="5"/>
  <c r="S205" i="5"/>
  <c r="R205" i="5"/>
  <c r="AG189" i="5"/>
  <c r="R189" i="5"/>
  <c r="S189" i="5"/>
  <c r="AG173" i="5"/>
  <c r="S173" i="5"/>
  <c r="R173" i="5"/>
  <c r="R157" i="5"/>
  <c r="AG157" i="5"/>
  <c r="S157" i="5"/>
  <c r="AG141" i="5"/>
  <c r="S141" i="5"/>
  <c r="R141" i="5"/>
  <c r="R125" i="5"/>
  <c r="S125" i="5"/>
  <c r="AG125" i="5"/>
  <c r="AG109" i="5"/>
  <c r="S109" i="5"/>
  <c r="R109" i="5"/>
  <c r="S93" i="5"/>
  <c r="R93" i="5"/>
  <c r="AG93" i="5"/>
  <c r="AG77" i="5"/>
  <c r="S77" i="5"/>
  <c r="R77" i="5"/>
  <c r="AG61" i="5"/>
  <c r="R61" i="5"/>
  <c r="S61" i="5"/>
  <c r="S264" i="5"/>
  <c r="AG264" i="5"/>
  <c r="R264" i="5"/>
  <c r="S248" i="5"/>
  <c r="AG248" i="5"/>
  <c r="R248" i="5"/>
  <c r="AG232" i="5"/>
  <c r="R232" i="5"/>
  <c r="S232" i="5"/>
  <c r="S216" i="5"/>
  <c r="R216" i="5"/>
  <c r="AG216" i="5"/>
  <c r="R200" i="5"/>
  <c r="S200" i="5"/>
  <c r="AG200" i="5"/>
  <c r="S184" i="5"/>
  <c r="R184" i="5"/>
  <c r="AG184" i="5"/>
  <c r="S168" i="5"/>
  <c r="R168" i="5"/>
  <c r="AG168" i="5"/>
  <c r="AG152" i="5"/>
  <c r="S152" i="5"/>
  <c r="R152" i="5"/>
  <c r="S136" i="5"/>
  <c r="R136" i="5"/>
  <c r="AG136" i="5"/>
  <c r="AG120" i="5"/>
  <c r="S120" i="5"/>
  <c r="R120" i="5"/>
  <c r="S104" i="5"/>
  <c r="R104" i="5"/>
  <c r="AG104" i="5"/>
  <c r="AG88" i="5"/>
  <c r="S88" i="5"/>
  <c r="R88" i="5"/>
  <c r="AG72" i="5"/>
  <c r="S72" i="5"/>
  <c r="R72" i="5"/>
  <c r="S56" i="5"/>
  <c r="AG56" i="5"/>
  <c r="R56" i="5"/>
  <c r="S259" i="5"/>
  <c r="AG259" i="5"/>
  <c r="R259" i="5"/>
  <c r="S243" i="5"/>
  <c r="AG243" i="5"/>
  <c r="R243" i="5"/>
  <c r="R227" i="5"/>
  <c r="AG227" i="5"/>
  <c r="S227" i="5"/>
  <c r="AG211" i="5"/>
  <c r="R211" i="5"/>
  <c r="S211" i="5"/>
  <c r="R195" i="5"/>
  <c r="AG195" i="5"/>
  <c r="S195" i="5"/>
  <c r="S179" i="5"/>
  <c r="R179" i="5"/>
  <c r="AG179" i="5"/>
  <c r="AG163" i="5"/>
  <c r="R163" i="5"/>
  <c r="S163" i="5"/>
  <c r="S147" i="5"/>
  <c r="R147" i="5"/>
  <c r="AG147" i="5"/>
  <c r="R131" i="5"/>
  <c r="AG131" i="5"/>
  <c r="S131" i="5"/>
  <c r="S115" i="5"/>
  <c r="R115" i="5"/>
  <c r="AG115" i="5"/>
  <c r="R99" i="5"/>
  <c r="AG99" i="5"/>
  <c r="S99" i="5"/>
  <c r="S83" i="5"/>
  <c r="R83" i="5"/>
  <c r="AG83" i="5"/>
  <c r="R67" i="5"/>
  <c r="S67" i="5"/>
  <c r="AG67" i="5"/>
  <c r="S250" i="5"/>
  <c r="AG250" i="5"/>
  <c r="R250" i="5"/>
  <c r="R234" i="5"/>
  <c r="AG234" i="5"/>
  <c r="S234" i="5"/>
  <c r="R218" i="5"/>
  <c r="AG218" i="5"/>
  <c r="S218" i="5"/>
  <c r="AG202" i="5"/>
  <c r="R202" i="5"/>
  <c r="S202" i="5"/>
  <c r="S186" i="5"/>
  <c r="R186" i="5"/>
  <c r="AG186" i="5"/>
  <c r="R170" i="5"/>
  <c r="AG170" i="5"/>
  <c r="S170" i="5"/>
  <c r="AG154" i="5"/>
  <c r="S154" i="5"/>
  <c r="R154" i="5"/>
  <c r="AG138" i="5"/>
  <c r="S138" i="5"/>
  <c r="R138" i="5"/>
  <c r="S122" i="5"/>
  <c r="R122" i="5"/>
  <c r="AG122" i="5"/>
  <c r="AG106" i="5"/>
  <c r="R106" i="5"/>
  <c r="S106" i="5"/>
  <c r="R90" i="5"/>
  <c r="AG90" i="5"/>
  <c r="S90" i="5"/>
  <c r="R74" i="5"/>
  <c r="AG74" i="5"/>
  <c r="S74" i="5"/>
  <c r="S58" i="5"/>
  <c r="R58" i="5"/>
  <c r="AG58" i="5"/>
  <c r="AG265" i="5"/>
  <c r="R265" i="5"/>
  <c r="S265" i="5"/>
  <c r="AG249" i="5"/>
  <c r="R249" i="5"/>
  <c r="S249" i="5"/>
  <c r="AG233" i="5"/>
  <c r="R233" i="5"/>
  <c r="S233" i="5"/>
  <c r="S217" i="5"/>
  <c r="AG217" i="5"/>
  <c r="R217" i="5"/>
  <c r="R201" i="5"/>
  <c r="AG201" i="5"/>
  <c r="S201" i="5"/>
  <c r="R185" i="5"/>
  <c r="AG185" i="5"/>
  <c r="S185" i="5"/>
  <c r="S169" i="5"/>
  <c r="AG169" i="5"/>
  <c r="R169" i="5"/>
  <c r="AG153" i="5"/>
  <c r="R153" i="5"/>
  <c r="S153" i="5"/>
  <c r="R137" i="5"/>
  <c r="S137" i="5"/>
  <c r="AG137" i="5"/>
  <c r="S121" i="5"/>
  <c r="AG121" i="5"/>
  <c r="R121" i="5"/>
  <c r="AG105" i="5"/>
  <c r="R105" i="5"/>
  <c r="S105" i="5"/>
  <c r="AG89" i="5"/>
  <c r="S89" i="5"/>
  <c r="R89" i="5"/>
  <c r="S73" i="5"/>
  <c r="R73" i="5"/>
  <c r="AG73" i="5"/>
  <c r="S57" i="5"/>
  <c r="R57" i="5"/>
  <c r="AG57" i="5"/>
  <c r="AG260" i="5"/>
  <c r="R260" i="5"/>
  <c r="S260" i="5"/>
  <c r="S244" i="5"/>
  <c r="AG244" i="5"/>
  <c r="R244" i="5"/>
  <c r="S228" i="5"/>
  <c r="R228" i="5"/>
  <c r="AG228" i="5"/>
  <c r="R212" i="5"/>
  <c r="AG212" i="5"/>
  <c r="S212" i="5"/>
  <c r="R196" i="5"/>
  <c r="AG196" i="5"/>
  <c r="S196" i="5"/>
  <c r="AG180" i="5"/>
  <c r="R180" i="5"/>
  <c r="S180" i="5"/>
  <c r="R164" i="5"/>
  <c r="S164" i="5"/>
  <c r="AG164" i="5"/>
  <c r="AG148" i="5"/>
  <c r="R148" i="5"/>
  <c r="S148" i="5"/>
  <c r="AG132" i="5"/>
  <c r="R132" i="5"/>
  <c r="S132" i="5"/>
  <c r="S116" i="5"/>
  <c r="AG116" i="5"/>
  <c r="R116" i="5"/>
  <c r="R100" i="5"/>
  <c r="S100" i="5"/>
  <c r="AG100" i="5"/>
  <c r="R84" i="5"/>
  <c r="S84" i="5"/>
  <c r="AG84" i="5"/>
  <c r="R68" i="5"/>
  <c r="AG68" i="5"/>
  <c r="S68" i="5"/>
  <c r="AG52" i="5"/>
  <c r="S52" i="5"/>
  <c r="R52" i="5"/>
  <c r="G34" i="6"/>
  <c r="F34" i="6"/>
  <c r="AD171" i="8" l="1"/>
  <c r="AD166" i="8" s="1"/>
  <c r="AD168" i="8"/>
  <c r="AE173" i="8" a="1"/>
  <c r="AE173" i="8" s="1"/>
  <c r="AE168" i="8" s="1"/>
  <c r="AE172" i="8" a="1"/>
  <c r="AE172" i="8" s="1"/>
  <c r="AD167" i="8"/>
  <c r="AE170" i="8"/>
  <c r="AF174" i="8"/>
  <c r="J10" i="8"/>
  <c r="AE169" i="8"/>
  <c r="AE165" i="8" s="1"/>
  <c r="F68" i="12"/>
  <c r="G68" i="6"/>
  <c r="F84" i="12"/>
  <c r="G84" i="6"/>
  <c r="E100" i="12"/>
  <c r="F100" i="6"/>
  <c r="AC100" i="5"/>
  <c r="F132" i="12"/>
  <c r="G132" i="6"/>
  <c r="E148" i="12"/>
  <c r="AC148" i="5"/>
  <c r="F148" i="6"/>
  <c r="AC164" i="5"/>
  <c r="E164" i="12"/>
  <c r="F164" i="6"/>
  <c r="F196" i="12"/>
  <c r="G196" i="6"/>
  <c r="F228" i="12"/>
  <c r="G228" i="6"/>
  <c r="F260" i="12"/>
  <c r="G260" i="6"/>
  <c r="E57" i="12"/>
  <c r="F57" i="6"/>
  <c r="AC57" i="5"/>
  <c r="F73" i="12"/>
  <c r="G73" i="6"/>
  <c r="G105" i="6"/>
  <c r="F105" i="12"/>
  <c r="F137" i="6"/>
  <c r="E137" i="12"/>
  <c r="AC137" i="5"/>
  <c r="E169" i="12"/>
  <c r="F169" i="6"/>
  <c r="AC169" i="5"/>
  <c r="F201" i="6"/>
  <c r="E201" i="12"/>
  <c r="AC201" i="5"/>
  <c r="F233" i="12"/>
  <c r="G233" i="6"/>
  <c r="F249" i="6"/>
  <c r="E249" i="12"/>
  <c r="AC249" i="5"/>
  <c r="F74" i="12"/>
  <c r="G74" i="6"/>
  <c r="E138" i="12"/>
  <c r="F138" i="6"/>
  <c r="AC138" i="5"/>
  <c r="F154" i="12"/>
  <c r="G154" i="6"/>
  <c r="AC170" i="5"/>
  <c r="E170" i="12"/>
  <c r="F170" i="6"/>
  <c r="F202" i="12"/>
  <c r="G202" i="6"/>
  <c r="AC234" i="5"/>
  <c r="E234" i="12"/>
  <c r="F234" i="6"/>
  <c r="F67" i="12"/>
  <c r="G67" i="6"/>
  <c r="F83" i="12"/>
  <c r="G83" i="6"/>
  <c r="F147" i="12"/>
  <c r="G147" i="6"/>
  <c r="F243" i="6"/>
  <c r="E243" i="12"/>
  <c r="AC243" i="5"/>
  <c r="F56" i="12"/>
  <c r="G56" i="6"/>
  <c r="E88" i="12"/>
  <c r="F88" i="6"/>
  <c r="AC88" i="5"/>
  <c r="AC104" i="5"/>
  <c r="E104" i="12"/>
  <c r="F104" i="6"/>
  <c r="F152" i="6"/>
  <c r="AC152" i="5"/>
  <c r="E152" i="12"/>
  <c r="AC168" i="5"/>
  <c r="F168" i="6"/>
  <c r="E168" i="12"/>
  <c r="F184" i="12"/>
  <c r="G184" i="6"/>
  <c r="AC232" i="5"/>
  <c r="F232" i="6"/>
  <c r="E232" i="12"/>
  <c r="G248" i="6"/>
  <c r="F248" i="12"/>
  <c r="G61" i="6"/>
  <c r="F61" i="12"/>
  <c r="F77" i="12"/>
  <c r="G77" i="6"/>
  <c r="F93" i="12"/>
  <c r="G93" i="6"/>
  <c r="G141" i="6"/>
  <c r="F141" i="12"/>
  <c r="E157" i="12"/>
  <c r="AC157" i="5"/>
  <c r="F157" i="6"/>
  <c r="F189" i="12"/>
  <c r="G189" i="6"/>
  <c r="G205" i="6"/>
  <c r="F205" i="12"/>
  <c r="F221" i="6"/>
  <c r="E221" i="12"/>
  <c r="AC221" i="5"/>
  <c r="F253" i="6"/>
  <c r="E253" i="12"/>
  <c r="AC253" i="5"/>
  <c r="AC42" i="5"/>
  <c r="F42" i="12"/>
  <c r="E78" i="12"/>
  <c r="F78" i="6"/>
  <c r="AC78" i="5"/>
  <c r="E94" i="12"/>
  <c r="AC94" i="5"/>
  <c r="F94" i="6"/>
  <c r="F158" i="12"/>
  <c r="G158" i="6"/>
  <c r="E174" i="12"/>
  <c r="F174" i="6"/>
  <c r="AC174" i="5"/>
  <c r="F87" i="12"/>
  <c r="G87" i="6"/>
  <c r="F119" i="12"/>
  <c r="G119" i="6"/>
  <c r="F183" i="6"/>
  <c r="AC183" i="5"/>
  <c r="E183" i="12"/>
  <c r="AC247" i="5"/>
  <c r="F247" i="6"/>
  <c r="E247" i="12"/>
  <c r="F263" i="6"/>
  <c r="AC263" i="5"/>
  <c r="E263" i="12"/>
  <c r="F108" i="6"/>
  <c r="AC108" i="5"/>
  <c r="E108" i="12"/>
  <c r="E124" i="12"/>
  <c r="AC124" i="5"/>
  <c r="F124" i="6"/>
  <c r="F156" i="12"/>
  <c r="G156" i="6"/>
  <c r="F172" i="12"/>
  <c r="G172" i="6"/>
  <c r="F220" i="12"/>
  <c r="G220" i="6"/>
  <c r="AC236" i="5"/>
  <c r="E236" i="12"/>
  <c r="F236" i="6"/>
  <c r="G129" i="6"/>
  <c r="F129" i="12"/>
  <c r="F145" i="12"/>
  <c r="G145" i="6"/>
  <c r="G161" i="6"/>
  <c r="F161" i="12"/>
  <c r="F193" i="12"/>
  <c r="G193" i="6"/>
  <c r="F209" i="12"/>
  <c r="G209" i="6"/>
  <c r="E225" i="12"/>
  <c r="F225" i="6"/>
  <c r="AC225" i="5"/>
  <c r="AC257" i="5"/>
  <c r="E257" i="12"/>
  <c r="F257" i="6"/>
  <c r="AC98" i="5"/>
  <c r="F98" i="6"/>
  <c r="E98" i="12"/>
  <c r="E114" i="12"/>
  <c r="F114" i="6"/>
  <c r="AC114" i="5"/>
  <c r="F130" i="12"/>
  <c r="G130" i="6"/>
  <c r="E162" i="12"/>
  <c r="AC162" i="5"/>
  <c r="F162" i="6"/>
  <c r="F178" i="6"/>
  <c r="AC178" i="5"/>
  <c r="E178" i="12"/>
  <c r="AC242" i="5"/>
  <c r="F242" i="6"/>
  <c r="E242" i="12"/>
  <c r="F91" i="6"/>
  <c r="E91" i="12"/>
  <c r="AC91" i="5"/>
  <c r="E107" i="12"/>
  <c r="F107" i="6"/>
  <c r="AC107" i="5"/>
  <c r="F139" i="12"/>
  <c r="G139" i="6"/>
  <c r="AC155" i="5"/>
  <c r="E155" i="12"/>
  <c r="F155" i="6"/>
  <c r="G171" i="6"/>
  <c r="F171" i="12"/>
  <c r="F203" i="12"/>
  <c r="G203" i="6"/>
  <c r="F219" i="6"/>
  <c r="AC219" i="5"/>
  <c r="E219" i="12"/>
  <c r="AC235" i="5"/>
  <c r="E235" i="12"/>
  <c r="F235" i="6"/>
  <c r="F64" i="6"/>
  <c r="AC64" i="5"/>
  <c r="E64" i="12"/>
  <c r="F80" i="12"/>
  <c r="G80" i="6"/>
  <c r="E96" i="12"/>
  <c r="F96" i="6"/>
  <c r="AC96" i="5"/>
  <c r="AC128" i="5"/>
  <c r="E128" i="12"/>
  <c r="F128" i="6"/>
  <c r="F144" i="12"/>
  <c r="G144" i="6"/>
  <c r="F160" i="6"/>
  <c r="AC160" i="5"/>
  <c r="E160" i="12"/>
  <c r="F192" i="12"/>
  <c r="G192" i="6"/>
  <c r="F208" i="12"/>
  <c r="G208" i="6"/>
  <c r="G224" i="6"/>
  <c r="F224" i="12"/>
  <c r="G53" i="6"/>
  <c r="F53" i="12"/>
  <c r="G69" i="6"/>
  <c r="F69" i="12"/>
  <c r="AC117" i="5"/>
  <c r="E117" i="12"/>
  <c r="F117" i="6"/>
  <c r="F133" i="12"/>
  <c r="G133" i="6"/>
  <c r="F181" i="12"/>
  <c r="G181" i="6"/>
  <c r="AC197" i="5"/>
  <c r="E197" i="12"/>
  <c r="F197" i="6"/>
  <c r="F229" i="12"/>
  <c r="G229" i="6"/>
  <c r="AC245" i="5"/>
  <c r="E245" i="12"/>
  <c r="F245" i="6"/>
  <c r="G261" i="6"/>
  <c r="F261" i="12"/>
  <c r="E70" i="12"/>
  <c r="AC70" i="5"/>
  <c r="F70" i="6"/>
  <c r="F86" i="12"/>
  <c r="G86" i="6"/>
  <c r="F102" i="6"/>
  <c r="AC102" i="5"/>
  <c r="E102" i="12"/>
  <c r="E214" i="12"/>
  <c r="AC214" i="5"/>
  <c r="F214" i="6"/>
  <c r="F230" i="12"/>
  <c r="G230" i="6"/>
  <c r="E63" i="12"/>
  <c r="F63" i="6"/>
  <c r="AC63" i="5"/>
  <c r="F111" i="12"/>
  <c r="G111" i="6"/>
  <c r="F143" i="6"/>
  <c r="E143" i="12"/>
  <c r="AC143" i="5"/>
  <c r="F191" i="12"/>
  <c r="G191" i="6"/>
  <c r="E255" i="12"/>
  <c r="F255" i="6"/>
  <c r="AC255" i="5"/>
  <c r="G41" i="6"/>
  <c r="F41" i="12"/>
  <c r="E52" i="12"/>
  <c r="F52" i="6"/>
  <c r="AC52" i="5"/>
  <c r="AC84" i="5"/>
  <c r="E84" i="12"/>
  <c r="F84" i="6"/>
  <c r="AC212" i="5"/>
  <c r="F212" i="6"/>
  <c r="E212" i="12"/>
  <c r="E244" i="12"/>
  <c r="AC244" i="5"/>
  <c r="F244" i="6"/>
  <c r="F260" i="6"/>
  <c r="AC260" i="5"/>
  <c r="E260" i="12"/>
  <c r="F57" i="12"/>
  <c r="G57" i="6"/>
  <c r="F89" i="6"/>
  <c r="AC89" i="5"/>
  <c r="E89" i="12"/>
  <c r="F105" i="6"/>
  <c r="AC105" i="5"/>
  <c r="E105" i="12"/>
  <c r="F121" i="12"/>
  <c r="G121" i="6"/>
  <c r="G153" i="6"/>
  <c r="F153" i="12"/>
  <c r="F185" i="6"/>
  <c r="E185" i="12"/>
  <c r="AC185" i="5"/>
  <c r="F217" i="6"/>
  <c r="AC217" i="5"/>
  <c r="E217" i="12"/>
  <c r="F233" i="6"/>
  <c r="AC233" i="5"/>
  <c r="E233" i="12"/>
  <c r="F90" i="6"/>
  <c r="E90" i="12"/>
  <c r="AC90" i="5"/>
  <c r="F138" i="12"/>
  <c r="G138" i="6"/>
  <c r="F202" i="6"/>
  <c r="E202" i="12"/>
  <c r="AC202" i="5"/>
  <c r="AC218" i="5"/>
  <c r="F218" i="6"/>
  <c r="E218" i="12"/>
  <c r="E250" i="12"/>
  <c r="F250" i="6"/>
  <c r="AC250" i="5"/>
  <c r="AC67" i="5"/>
  <c r="F67" i="6"/>
  <c r="E67" i="12"/>
  <c r="F99" i="12"/>
  <c r="G99" i="6"/>
  <c r="E115" i="12"/>
  <c r="AC115" i="5"/>
  <c r="F115" i="6"/>
  <c r="F131" i="6"/>
  <c r="E131" i="12"/>
  <c r="AC131" i="5"/>
  <c r="F163" i="12"/>
  <c r="G163" i="6"/>
  <c r="F179" i="6"/>
  <c r="AC179" i="5"/>
  <c r="E179" i="12"/>
  <c r="E195" i="12"/>
  <c r="AC195" i="5"/>
  <c r="F195" i="6"/>
  <c r="G227" i="6"/>
  <c r="F227" i="12"/>
  <c r="F259" i="12"/>
  <c r="G259" i="6"/>
  <c r="E72" i="12"/>
  <c r="AC72" i="5"/>
  <c r="F72" i="6"/>
  <c r="F88" i="12"/>
  <c r="G88" i="6"/>
  <c r="G104" i="6"/>
  <c r="F104" i="12"/>
  <c r="F152" i="12"/>
  <c r="G152" i="6"/>
  <c r="F168" i="12"/>
  <c r="G168" i="6"/>
  <c r="F216" i="6"/>
  <c r="E216" i="12"/>
  <c r="AC216" i="5"/>
  <c r="F264" i="6"/>
  <c r="E264" i="12"/>
  <c r="AC264" i="5"/>
  <c r="F61" i="6"/>
  <c r="E61" i="12"/>
  <c r="AC61" i="5"/>
  <c r="F109" i="6"/>
  <c r="AC109" i="5"/>
  <c r="E109" i="12"/>
  <c r="F125" i="12"/>
  <c r="G125" i="6"/>
  <c r="E173" i="12"/>
  <c r="AC173" i="5"/>
  <c r="F173" i="6"/>
  <c r="AC189" i="5"/>
  <c r="F189" i="6"/>
  <c r="E189" i="12"/>
  <c r="F237" i="12"/>
  <c r="G237" i="6"/>
  <c r="F62" i="12"/>
  <c r="G62" i="6"/>
  <c r="F78" i="12"/>
  <c r="G78" i="6"/>
  <c r="AC142" i="5"/>
  <c r="E142" i="12"/>
  <c r="F142" i="6"/>
  <c r="E206" i="12"/>
  <c r="AC206" i="5"/>
  <c r="F206" i="6"/>
  <c r="E222" i="12"/>
  <c r="AC222" i="5"/>
  <c r="F222" i="6"/>
  <c r="F254" i="6"/>
  <c r="AC254" i="5"/>
  <c r="E254" i="12"/>
  <c r="F55" i="12"/>
  <c r="G55" i="6"/>
  <c r="F71" i="6"/>
  <c r="E71" i="12"/>
  <c r="AC71" i="5"/>
  <c r="F103" i="6"/>
  <c r="E103" i="12"/>
  <c r="AC103" i="5"/>
  <c r="E119" i="12"/>
  <c r="F119" i="6"/>
  <c r="AC119" i="5"/>
  <c r="G135" i="6"/>
  <c r="F135" i="12"/>
  <c r="F183" i="12"/>
  <c r="G183" i="6"/>
  <c r="F199" i="12"/>
  <c r="G199" i="6"/>
  <c r="F231" i="12"/>
  <c r="G231" i="6"/>
  <c r="F247" i="12"/>
  <c r="G247" i="6"/>
  <c r="AC76" i="5"/>
  <c r="F76" i="6"/>
  <c r="E76" i="12"/>
  <c r="E92" i="12"/>
  <c r="F92" i="6"/>
  <c r="AC92" i="5"/>
  <c r="AC156" i="5"/>
  <c r="E156" i="12"/>
  <c r="F156" i="6"/>
  <c r="E204" i="12"/>
  <c r="F204" i="6"/>
  <c r="AC204" i="5"/>
  <c r="F236" i="12"/>
  <c r="G236" i="6"/>
  <c r="G65" i="6"/>
  <c r="F65" i="12"/>
  <c r="E81" i="12"/>
  <c r="AC81" i="5"/>
  <c r="F81" i="6"/>
  <c r="F113" i="6"/>
  <c r="AC113" i="5"/>
  <c r="E113" i="12"/>
  <c r="E129" i="12"/>
  <c r="F129" i="6"/>
  <c r="AC129" i="5"/>
  <c r="F241" i="6"/>
  <c r="AC241" i="5"/>
  <c r="E241" i="12"/>
  <c r="AC50" i="5"/>
  <c r="F50" i="6"/>
  <c r="E50" i="12"/>
  <c r="F114" i="12"/>
  <c r="G114" i="6"/>
  <c r="G146" i="6"/>
  <c r="F146" i="12"/>
  <c r="F226" i="6"/>
  <c r="E226" i="12"/>
  <c r="AC226" i="5"/>
  <c r="F242" i="12"/>
  <c r="G242" i="6"/>
  <c r="AC59" i="5"/>
  <c r="F59" i="6"/>
  <c r="E59" i="12"/>
  <c r="F75" i="6"/>
  <c r="E75" i="12"/>
  <c r="AC75" i="5"/>
  <c r="G91" i="6"/>
  <c r="F91" i="12"/>
  <c r="F187" i="12"/>
  <c r="G187" i="6"/>
  <c r="F219" i="12"/>
  <c r="G219" i="6"/>
  <c r="F251" i="12"/>
  <c r="G251" i="6"/>
  <c r="E80" i="12"/>
  <c r="AC80" i="5"/>
  <c r="F80" i="6"/>
  <c r="F112" i="12"/>
  <c r="G112" i="6"/>
  <c r="F128" i="12"/>
  <c r="G128" i="6"/>
  <c r="E144" i="12"/>
  <c r="F144" i="6"/>
  <c r="AC144" i="5"/>
  <c r="F176" i="12"/>
  <c r="G176" i="6"/>
  <c r="F192" i="6"/>
  <c r="E192" i="12"/>
  <c r="AC192" i="5"/>
  <c r="F240" i="12"/>
  <c r="G240" i="6"/>
  <c r="AC256" i="5"/>
  <c r="F256" i="6"/>
  <c r="E256" i="12"/>
  <c r="F53" i="6"/>
  <c r="E53" i="12"/>
  <c r="AC53" i="5"/>
  <c r="F85" i="12"/>
  <c r="G85" i="6"/>
  <c r="E101" i="12"/>
  <c r="F101" i="6"/>
  <c r="AC101" i="5"/>
  <c r="G149" i="6"/>
  <c r="F149" i="12"/>
  <c r="AC165" i="5"/>
  <c r="F165" i="6"/>
  <c r="E165" i="12"/>
  <c r="F245" i="12"/>
  <c r="G245" i="6"/>
  <c r="F54" i="12"/>
  <c r="G54" i="6"/>
  <c r="G70" i="6"/>
  <c r="F70" i="12"/>
  <c r="F86" i="6"/>
  <c r="E86" i="12"/>
  <c r="AC86" i="5"/>
  <c r="E118" i="12"/>
  <c r="F118" i="6"/>
  <c r="AC118" i="5"/>
  <c r="F134" i="12"/>
  <c r="G134" i="6"/>
  <c r="F150" i="12"/>
  <c r="G150" i="6"/>
  <c r="F198" i="12"/>
  <c r="G198" i="6"/>
  <c r="F214" i="12"/>
  <c r="G214" i="6"/>
  <c r="E246" i="12"/>
  <c r="F246" i="6"/>
  <c r="AC246" i="5"/>
  <c r="F262" i="6"/>
  <c r="E262" i="12"/>
  <c r="AC262" i="5"/>
  <c r="F63" i="12"/>
  <c r="G63" i="6"/>
  <c r="F95" i="12"/>
  <c r="G95" i="6"/>
  <c r="E111" i="12"/>
  <c r="AC111" i="5"/>
  <c r="F111" i="6"/>
  <c r="F127" i="12"/>
  <c r="G127" i="6"/>
  <c r="E159" i="12"/>
  <c r="F159" i="6"/>
  <c r="AC159" i="5"/>
  <c r="F175" i="12"/>
  <c r="G175" i="6"/>
  <c r="F239" i="12"/>
  <c r="G239" i="6"/>
  <c r="F255" i="12"/>
  <c r="G255" i="6"/>
  <c r="AC116" i="5"/>
  <c r="F116" i="6"/>
  <c r="E116" i="12"/>
  <c r="F132" i="6"/>
  <c r="E132" i="12"/>
  <c r="AC132" i="5"/>
  <c r="G180" i="6"/>
  <c r="F180" i="12"/>
  <c r="F52" i="12"/>
  <c r="G52" i="6"/>
  <c r="E68" i="12"/>
  <c r="F68" i="6"/>
  <c r="AC68" i="5"/>
  <c r="F180" i="6"/>
  <c r="E180" i="12"/>
  <c r="AC180" i="5"/>
  <c r="F196" i="6"/>
  <c r="E196" i="12"/>
  <c r="AC196" i="5"/>
  <c r="F89" i="12"/>
  <c r="G89" i="6"/>
  <c r="E153" i="12"/>
  <c r="F153" i="6"/>
  <c r="AC153" i="5"/>
  <c r="G169" i="6"/>
  <c r="F169" i="12"/>
  <c r="F201" i="12"/>
  <c r="G201" i="6"/>
  <c r="F265" i="12"/>
  <c r="G265" i="6"/>
  <c r="AC58" i="5"/>
  <c r="E58" i="12"/>
  <c r="F58" i="6"/>
  <c r="AC74" i="5"/>
  <c r="F74" i="6"/>
  <c r="E74" i="12"/>
  <c r="G106" i="6"/>
  <c r="F106" i="12"/>
  <c r="E122" i="12"/>
  <c r="F122" i="6"/>
  <c r="AC122" i="5"/>
  <c r="F170" i="12"/>
  <c r="G170" i="6"/>
  <c r="AC186" i="5"/>
  <c r="F186" i="6"/>
  <c r="E186" i="12"/>
  <c r="G234" i="6"/>
  <c r="F234" i="12"/>
  <c r="F115" i="12"/>
  <c r="G115" i="6"/>
  <c r="F163" i="6"/>
  <c r="AC163" i="5"/>
  <c r="E163" i="12"/>
  <c r="F179" i="12"/>
  <c r="G179" i="6"/>
  <c r="F211" i="12"/>
  <c r="G211" i="6"/>
  <c r="F243" i="12"/>
  <c r="G243" i="6"/>
  <c r="F56" i="6"/>
  <c r="E56" i="12"/>
  <c r="AC56" i="5"/>
  <c r="F72" i="12"/>
  <c r="G72" i="6"/>
  <c r="E120" i="12"/>
  <c r="F120" i="6"/>
  <c r="AC120" i="5"/>
  <c r="E136" i="12"/>
  <c r="F136" i="6"/>
  <c r="AC136" i="5"/>
  <c r="G200" i="6"/>
  <c r="F200" i="12"/>
  <c r="F216" i="12"/>
  <c r="G216" i="6"/>
  <c r="F248" i="6"/>
  <c r="E248" i="12"/>
  <c r="AC248" i="5"/>
  <c r="F109" i="12"/>
  <c r="G109" i="6"/>
  <c r="F125" i="6"/>
  <c r="E125" i="12"/>
  <c r="AC125" i="5"/>
  <c r="G157" i="6"/>
  <c r="F157" i="12"/>
  <c r="F173" i="12"/>
  <c r="G173" i="6"/>
  <c r="F221" i="12"/>
  <c r="G221" i="6"/>
  <c r="F237" i="6"/>
  <c r="E237" i="12"/>
  <c r="AC237" i="5"/>
  <c r="G253" i="6"/>
  <c r="F253" i="12"/>
  <c r="E62" i="12"/>
  <c r="AC62" i="5"/>
  <c r="F62" i="6"/>
  <c r="F110" i="12"/>
  <c r="G110" i="6"/>
  <c r="F126" i="6"/>
  <c r="AC126" i="5"/>
  <c r="E126" i="12"/>
  <c r="G142" i="6"/>
  <c r="F142" i="12"/>
  <c r="F174" i="12"/>
  <c r="G174" i="6"/>
  <c r="E190" i="12"/>
  <c r="F190" i="6"/>
  <c r="AC190" i="5"/>
  <c r="F206" i="12"/>
  <c r="G206" i="6"/>
  <c r="F238" i="6"/>
  <c r="AC238" i="5"/>
  <c r="E238" i="12"/>
  <c r="F55" i="6"/>
  <c r="E55" i="12"/>
  <c r="AC55" i="5"/>
  <c r="AC87" i="5"/>
  <c r="F87" i="6"/>
  <c r="E87" i="12"/>
  <c r="E151" i="12"/>
  <c r="AC151" i="5"/>
  <c r="F151" i="6"/>
  <c r="F167" i="6"/>
  <c r="AC167" i="5"/>
  <c r="E167" i="12"/>
  <c r="E215" i="12"/>
  <c r="F215" i="6"/>
  <c r="AC215" i="5"/>
  <c r="G60" i="6"/>
  <c r="F60" i="12"/>
  <c r="F92" i="12"/>
  <c r="G92" i="6"/>
  <c r="F124" i="12"/>
  <c r="G124" i="6"/>
  <c r="G140" i="6"/>
  <c r="F140" i="12"/>
  <c r="F188" i="6"/>
  <c r="E188" i="12"/>
  <c r="AC188" i="5"/>
  <c r="F204" i="12"/>
  <c r="G204" i="6"/>
  <c r="E220" i="12"/>
  <c r="F220" i="6"/>
  <c r="AC220" i="5"/>
  <c r="AC252" i="5"/>
  <c r="F252" i="6"/>
  <c r="E252" i="12"/>
  <c r="E65" i="12"/>
  <c r="F65" i="6"/>
  <c r="AC65" i="5"/>
  <c r="AC97" i="5"/>
  <c r="E97" i="12"/>
  <c r="F97" i="6"/>
  <c r="F161" i="6"/>
  <c r="E161" i="12"/>
  <c r="AC161" i="5"/>
  <c r="F177" i="12"/>
  <c r="G177" i="6"/>
  <c r="F193" i="6"/>
  <c r="AC193" i="5"/>
  <c r="E193" i="12"/>
  <c r="F225" i="12"/>
  <c r="G225" i="6"/>
  <c r="G257" i="6"/>
  <c r="F257" i="12"/>
  <c r="F66" i="12"/>
  <c r="G66" i="6"/>
  <c r="F82" i="12"/>
  <c r="G82" i="6"/>
  <c r="F98" i="12"/>
  <c r="G98" i="6"/>
  <c r="F162" i="12"/>
  <c r="G162" i="6"/>
  <c r="F194" i="6"/>
  <c r="E194" i="12"/>
  <c r="AC194" i="5"/>
  <c r="F210" i="6"/>
  <c r="E210" i="12"/>
  <c r="AC210" i="5"/>
  <c r="F226" i="12"/>
  <c r="G226" i="6"/>
  <c r="G258" i="6"/>
  <c r="F258" i="12"/>
  <c r="F59" i="12"/>
  <c r="G59" i="6"/>
  <c r="F75" i="12"/>
  <c r="G75" i="6"/>
  <c r="F107" i="12"/>
  <c r="G107" i="6"/>
  <c r="F123" i="12"/>
  <c r="G123" i="6"/>
  <c r="F139" i="6"/>
  <c r="AC139" i="5"/>
  <c r="E139" i="12"/>
  <c r="AC171" i="5"/>
  <c r="F171" i="6"/>
  <c r="E171" i="12"/>
  <c r="AC187" i="5"/>
  <c r="E187" i="12"/>
  <c r="F187" i="6"/>
  <c r="AC203" i="5"/>
  <c r="F203" i="6"/>
  <c r="E203" i="12"/>
  <c r="E251" i="12"/>
  <c r="F251" i="6"/>
  <c r="AC251" i="5"/>
  <c r="F64" i="12"/>
  <c r="G64" i="6"/>
  <c r="F160" i="12"/>
  <c r="G160" i="6"/>
  <c r="AC224" i="5"/>
  <c r="F224" i="6"/>
  <c r="E224" i="12"/>
  <c r="G256" i="6"/>
  <c r="F256" i="12"/>
  <c r="F101" i="12"/>
  <c r="G101" i="6"/>
  <c r="F149" i="6"/>
  <c r="E149" i="12"/>
  <c r="AC149" i="5"/>
  <c r="F165" i="12"/>
  <c r="G165" i="6"/>
  <c r="F213" i="6"/>
  <c r="E213" i="12"/>
  <c r="AC213" i="5"/>
  <c r="E229" i="12"/>
  <c r="AC229" i="5"/>
  <c r="F229" i="6"/>
  <c r="F261" i="6"/>
  <c r="E261" i="12"/>
  <c r="AC261" i="5"/>
  <c r="F54" i="6"/>
  <c r="AC54" i="5"/>
  <c r="E54" i="12"/>
  <c r="F102" i="12"/>
  <c r="G102" i="6"/>
  <c r="F134" i="6"/>
  <c r="E134" i="12"/>
  <c r="AC134" i="5"/>
  <c r="AC166" i="5"/>
  <c r="E166" i="12"/>
  <c r="F166" i="6"/>
  <c r="F182" i="12"/>
  <c r="G182" i="6"/>
  <c r="F198" i="6"/>
  <c r="E198" i="12"/>
  <c r="AC198" i="5"/>
  <c r="E230" i="12"/>
  <c r="F230" i="6"/>
  <c r="AC230" i="5"/>
  <c r="F246" i="12"/>
  <c r="G246" i="6"/>
  <c r="G262" i="6"/>
  <c r="F262" i="12"/>
  <c r="F79" i="6"/>
  <c r="E79" i="12"/>
  <c r="AC79" i="5"/>
  <c r="AC175" i="5"/>
  <c r="E175" i="12"/>
  <c r="F175" i="6"/>
  <c r="AC207" i="5"/>
  <c r="F207" i="6"/>
  <c r="E207" i="12"/>
  <c r="F223" i="12"/>
  <c r="G223" i="6"/>
  <c r="F239" i="6"/>
  <c r="E239" i="12"/>
  <c r="AC239" i="5"/>
  <c r="F41" i="6"/>
  <c r="E41" i="12"/>
  <c r="AC41" i="5"/>
  <c r="F100" i="12"/>
  <c r="G100" i="6"/>
  <c r="F116" i="12"/>
  <c r="G116" i="6"/>
  <c r="F148" i="12"/>
  <c r="G148" i="6"/>
  <c r="F164" i="12"/>
  <c r="G164" i="6"/>
  <c r="F212" i="12"/>
  <c r="G212" i="6"/>
  <c r="E228" i="12"/>
  <c r="AC228" i="5"/>
  <c r="F228" i="6"/>
  <c r="G244" i="6"/>
  <c r="F244" i="12"/>
  <c r="AC73" i="5"/>
  <c r="E73" i="12"/>
  <c r="F73" i="6"/>
  <c r="E121" i="12"/>
  <c r="AC121" i="5"/>
  <c r="F121" i="6"/>
  <c r="G137" i="6"/>
  <c r="F137" i="12"/>
  <c r="F185" i="12"/>
  <c r="G185" i="6"/>
  <c r="F217" i="12"/>
  <c r="G217" i="6"/>
  <c r="G249" i="6"/>
  <c r="F249" i="12"/>
  <c r="E265" i="12"/>
  <c r="F265" i="6"/>
  <c r="AC265" i="5"/>
  <c r="F58" i="12"/>
  <c r="G58" i="6"/>
  <c r="F90" i="12"/>
  <c r="G90" i="6"/>
  <c r="E106" i="12"/>
  <c r="F106" i="6"/>
  <c r="AC106" i="5"/>
  <c r="F122" i="12"/>
  <c r="G122" i="6"/>
  <c r="E154" i="12"/>
  <c r="F154" i="6"/>
  <c r="AC154" i="5"/>
  <c r="G186" i="6"/>
  <c r="F186" i="12"/>
  <c r="F218" i="12"/>
  <c r="G218" i="6"/>
  <c r="G250" i="6"/>
  <c r="F250" i="12"/>
  <c r="E83" i="12"/>
  <c r="AC83" i="5"/>
  <c r="F83" i="6"/>
  <c r="E99" i="12"/>
  <c r="AC99" i="5"/>
  <c r="F99" i="6"/>
  <c r="G131" i="6"/>
  <c r="F131" i="12"/>
  <c r="E147" i="12"/>
  <c r="AC147" i="5"/>
  <c r="F147" i="6"/>
  <c r="F195" i="12"/>
  <c r="G195" i="6"/>
  <c r="E211" i="12"/>
  <c r="AC211" i="5"/>
  <c r="F211" i="6"/>
  <c r="F227" i="6"/>
  <c r="AC227" i="5"/>
  <c r="E227" i="12"/>
  <c r="AC259" i="5"/>
  <c r="E259" i="12"/>
  <c r="F259" i="6"/>
  <c r="F120" i="12"/>
  <c r="G120" i="6"/>
  <c r="F136" i="12"/>
  <c r="G136" i="6"/>
  <c r="F184" i="6"/>
  <c r="E184" i="12"/>
  <c r="AC184" i="5"/>
  <c r="F200" i="6"/>
  <c r="AC200" i="5"/>
  <c r="E200" i="12"/>
  <c r="F232" i="12"/>
  <c r="G232" i="6"/>
  <c r="G264" i="6"/>
  <c r="F264" i="12"/>
  <c r="F77" i="6"/>
  <c r="AC77" i="5"/>
  <c r="E77" i="12"/>
  <c r="AC93" i="5"/>
  <c r="F93" i="6"/>
  <c r="E93" i="12"/>
  <c r="E141" i="12"/>
  <c r="F141" i="6"/>
  <c r="AC141" i="5"/>
  <c r="AC205" i="5"/>
  <c r="E205" i="12"/>
  <c r="F205" i="6"/>
  <c r="F94" i="12"/>
  <c r="G94" i="6"/>
  <c r="E110" i="12"/>
  <c r="AC110" i="5"/>
  <c r="F110" i="6"/>
  <c r="G126" i="6"/>
  <c r="F126" i="12"/>
  <c r="F158" i="6"/>
  <c r="E158" i="12"/>
  <c r="AC158" i="5"/>
  <c r="G190" i="6"/>
  <c r="F190" i="12"/>
  <c r="F222" i="12"/>
  <c r="G222" i="6"/>
  <c r="F238" i="12"/>
  <c r="G238" i="6"/>
  <c r="G254" i="6"/>
  <c r="F254" i="12"/>
  <c r="G71" i="6"/>
  <c r="F71" i="12"/>
  <c r="F103" i="12"/>
  <c r="G103" i="6"/>
  <c r="AC135" i="5"/>
  <c r="F135" i="6"/>
  <c r="E135" i="12"/>
  <c r="G151" i="6"/>
  <c r="F151" i="12"/>
  <c r="F167" i="12"/>
  <c r="G167" i="6"/>
  <c r="F199" i="6"/>
  <c r="AC199" i="5"/>
  <c r="E199" i="12"/>
  <c r="F215" i="12"/>
  <c r="G215" i="6"/>
  <c r="AC231" i="5"/>
  <c r="E231" i="12"/>
  <c r="F231" i="6"/>
  <c r="G263" i="6"/>
  <c r="F263" i="12"/>
  <c r="E60" i="12"/>
  <c r="F60" i="6"/>
  <c r="AC60" i="5"/>
  <c r="F76" i="12"/>
  <c r="G76" i="6"/>
  <c r="F108" i="12"/>
  <c r="G108" i="6"/>
  <c r="E140" i="12"/>
  <c r="F140" i="6"/>
  <c r="AC140" i="5"/>
  <c r="AC172" i="5"/>
  <c r="F172" i="6"/>
  <c r="E172" i="12"/>
  <c r="G188" i="6"/>
  <c r="F188" i="12"/>
  <c r="F252" i="12"/>
  <c r="G252" i="6"/>
  <c r="F81" i="12"/>
  <c r="G81" i="6"/>
  <c r="F97" i="12"/>
  <c r="G97" i="6"/>
  <c r="F113" i="12"/>
  <c r="G113" i="6"/>
  <c r="AC145" i="5"/>
  <c r="E145" i="12"/>
  <c r="F145" i="6"/>
  <c r="E177" i="12"/>
  <c r="F177" i="6"/>
  <c r="AC177" i="5"/>
  <c r="E209" i="12"/>
  <c r="F209" i="6"/>
  <c r="AC209" i="5"/>
  <c r="F241" i="12"/>
  <c r="G241" i="6"/>
  <c r="F50" i="12"/>
  <c r="G50" i="6"/>
  <c r="E66" i="12"/>
  <c r="F66" i="6"/>
  <c r="AC66" i="5"/>
  <c r="E82" i="12"/>
  <c r="F82" i="6"/>
  <c r="AC82" i="5"/>
  <c r="E130" i="12"/>
  <c r="AC130" i="5"/>
  <c r="F130" i="6"/>
  <c r="E146" i="12"/>
  <c r="F146" i="6"/>
  <c r="AC146" i="5"/>
  <c r="G178" i="6"/>
  <c r="F178" i="12"/>
  <c r="F194" i="12"/>
  <c r="G194" i="6"/>
  <c r="F210" i="12"/>
  <c r="G210" i="6"/>
  <c r="AC258" i="5"/>
  <c r="F258" i="6"/>
  <c r="E258" i="12"/>
  <c r="AC123" i="5"/>
  <c r="F123" i="6"/>
  <c r="E123" i="12"/>
  <c r="G155" i="6"/>
  <c r="F155" i="12"/>
  <c r="F235" i="12"/>
  <c r="G235" i="6"/>
  <c r="F96" i="12"/>
  <c r="G96" i="6"/>
  <c r="F112" i="6"/>
  <c r="E112" i="12"/>
  <c r="AC112" i="5"/>
  <c r="E176" i="12"/>
  <c r="AC176" i="5"/>
  <c r="F176" i="6"/>
  <c r="F208" i="6"/>
  <c r="AC208" i="5"/>
  <c r="E208" i="12"/>
  <c r="E240" i="12"/>
  <c r="AC240" i="5"/>
  <c r="F240" i="6"/>
  <c r="E69" i="12"/>
  <c r="AC69" i="5"/>
  <c r="F69" i="6"/>
  <c r="F85" i="6"/>
  <c r="E85" i="12"/>
  <c r="AC85" i="5"/>
  <c r="G117" i="6"/>
  <c r="F117" i="12"/>
  <c r="F133" i="6"/>
  <c r="E133" i="12"/>
  <c r="AC133" i="5"/>
  <c r="E181" i="12"/>
  <c r="F181" i="6"/>
  <c r="AC181" i="5"/>
  <c r="G197" i="6"/>
  <c r="F197" i="12"/>
  <c r="F213" i="12"/>
  <c r="G213" i="6"/>
  <c r="G118" i="6"/>
  <c r="F118" i="12"/>
  <c r="E150" i="12"/>
  <c r="F150" i="6"/>
  <c r="AC150" i="5"/>
  <c r="G166" i="6"/>
  <c r="F166" i="12"/>
  <c r="E182" i="12"/>
  <c r="AC182" i="5"/>
  <c r="F182" i="6"/>
  <c r="F79" i="12"/>
  <c r="G79" i="6"/>
  <c r="F95" i="6"/>
  <c r="E95" i="12"/>
  <c r="AC95" i="5"/>
  <c r="F127" i="6"/>
  <c r="E127" i="12"/>
  <c r="AC127" i="5"/>
  <c r="F143" i="12"/>
  <c r="G143" i="6"/>
  <c r="F159" i="12"/>
  <c r="G159" i="6"/>
  <c r="F191" i="6"/>
  <c r="AC191" i="5"/>
  <c r="E191" i="12"/>
  <c r="F207" i="12"/>
  <c r="G207" i="6"/>
  <c r="E223" i="12"/>
  <c r="F223" i="6"/>
  <c r="AC223" i="5"/>
  <c r="AE171" i="8" l="1"/>
  <c r="AE166" i="8" s="1"/>
  <c r="AE167" i="8"/>
  <c r="AF172" i="8"/>
  <c r="G15" i="11"/>
  <c r="I20" i="8"/>
  <c r="G22" i="6"/>
  <c r="F22" i="6"/>
  <c r="E22" i="12"/>
  <c r="I17" i="8" l="1"/>
  <c r="I32" i="8"/>
  <c r="AF171" i="8"/>
  <c r="AF173" i="8" s="1"/>
  <c r="I26" i="8"/>
  <c r="I29" i="8"/>
  <c r="N23" i="6"/>
  <c r="N34" i="6"/>
  <c r="N42" i="6"/>
  <c r="N35" i="6"/>
  <c r="N43" i="6"/>
  <c r="F15" i="13"/>
  <c r="I23" i="8"/>
  <c r="N44" i="6" l="1"/>
  <c r="N60" i="6"/>
  <c r="N76" i="6"/>
  <c r="N92" i="6"/>
  <c r="N108" i="6"/>
  <c r="N124" i="6"/>
  <c r="N140" i="6"/>
  <c r="N156" i="6"/>
  <c r="N172" i="6"/>
  <c r="N188" i="6"/>
  <c r="N204" i="6"/>
  <c r="N220" i="6"/>
  <c r="N236" i="6"/>
  <c r="N252" i="6"/>
  <c r="N45" i="6"/>
  <c r="N61" i="6"/>
  <c r="N77" i="6"/>
  <c r="N93" i="6"/>
  <c r="N109" i="6"/>
  <c r="N125" i="6"/>
  <c r="N141" i="6"/>
  <c r="N157" i="6"/>
  <c r="N173" i="6"/>
  <c r="N189" i="6"/>
  <c r="N205" i="6"/>
  <c r="N221" i="6"/>
  <c r="N237" i="6"/>
  <c r="N253" i="6"/>
  <c r="N54" i="6"/>
  <c r="N70" i="6"/>
  <c r="N86" i="6"/>
  <c r="N102" i="6"/>
  <c r="N118" i="6"/>
  <c r="N134" i="6"/>
  <c r="N150" i="6"/>
  <c r="N166" i="6"/>
  <c r="N182" i="6"/>
  <c r="N198" i="6"/>
  <c r="N214" i="6"/>
  <c r="N230" i="6"/>
  <c r="N246" i="6"/>
  <c r="N263" i="6"/>
  <c r="N51" i="6"/>
  <c r="N67" i="6"/>
  <c r="N83" i="6"/>
  <c r="N99" i="6"/>
  <c r="N115" i="6"/>
  <c r="N131" i="6"/>
  <c r="N163" i="6"/>
  <c r="N211" i="6"/>
  <c r="N48" i="6"/>
  <c r="N64" i="6"/>
  <c r="N80" i="6"/>
  <c r="N96" i="6"/>
  <c r="N112" i="6"/>
  <c r="N128" i="6"/>
  <c r="N144" i="6"/>
  <c r="N160" i="6"/>
  <c r="N176" i="6"/>
  <c r="N192" i="6"/>
  <c r="N208" i="6"/>
  <c r="N224" i="6"/>
  <c r="N240" i="6"/>
  <c r="N256" i="6"/>
  <c r="N49" i="6"/>
  <c r="N65" i="6"/>
  <c r="N81" i="6"/>
  <c r="N97" i="6"/>
  <c r="N113" i="6"/>
  <c r="N129" i="6"/>
  <c r="N145" i="6"/>
  <c r="N161" i="6"/>
  <c r="N177" i="6"/>
  <c r="N194" i="6"/>
  <c r="N209" i="6"/>
  <c r="N225" i="6"/>
  <c r="N241" i="6"/>
  <c r="N257" i="6"/>
  <c r="N58" i="6"/>
  <c r="N74" i="6"/>
  <c r="N90" i="6"/>
  <c r="N106" i="6"/>
  <c r="N122" i="6"/>
  <c r="N138" i="6"/>
  <c r="N154" i="6"/>
  <c r="N170" i="6"/>
  <c r="N186" i="6"/>
  <c r="N202" i="6"/>
  <c r="N218" i="6"/>
  <c r="N234" i="6"/>
  <c r="N250" i="6"/>
  <c r="N55" i="6"/>
  <c r="N71" i="6"/>
  <c r="N87" i="6"/>
  <c r="N103" i="6"/>
  <c r="N119" i="6"/>
  <c r="N135" i="6"/>
  <c r="N151" i="6"/>
  <c r="N167" i="6"/>
  <c r="N183" i="6"/>
  <c r="N199" i="6"/>
  <c r="N215" i="6"/>
  <c r="N231" i="6"/>
  <c r="N247" i="6"/>
  <c r="N262" i="6"/>
  <c r="N219" i="6"/>
  <c r="N251" i="6"/>
  <c r="N195" i="6"/>
  <c r="N259" i="6"/>
  <c r="N52" i="6"/>
  <c r="N68" i="6"/>
  <c r="N84" i="6"/>
  <c r="N100" i="6"/>
  <c r="N116" i="6"/>
  <c r="N132" i="6"/>
  <c r="N148" i="6"/>
  <c r="N164" i="6"/>
  <c r="N180" i="6"/>
  <c r="N196" i="6"/>
  <c r="N212" i="6"/>
  <c r="N228" i="6"/>
  <c r="N244" i="6"/>
  <c r="N260" i="6"/>
  <c r="N53" i="6"/>
  <c r="N69" i="6"/>
  <c r="N85" i="6"/>
  <c r="N101" i="6"/>
  <c r="N117" i="6"/>
  <c r="N133" i="6"/>
  <c r="N149" i="6"/>
  <c r="N165" i="6"/>
  <c r="N181" i="6"/>
  <c r="N197" i="6"/>
  <c r="N213" i="6"/>
  <c r="N229" i="6"/>
  <c r="N245" i="6"/>
  <c r="N261" i="6"/>
  <c r="N46" i="6"/>
  <c r="N62" i="6"/>
  <c r="N78" i="6"/>
  <c r="N94" i="6"/>
  <c r="N110" i="6"/>
  <c r="N126" i="6"/>
  <c r="N142" i="6"/>
  <c r="N158" i="6"/>
  <c r="N174" i="6"/>
  <c r="N190" i="6"/>
  <c r="N206" i="6"/>
  <c r="N222" i="6"/>
  <c r="N238" i="6"/>
  <c r="N254" i="6"/>
  <c r="N59" i="6"/>
  <c r="N75" i="6"/>
  <c r="N91" i="6"/>
  <c r="N107" i="6"/>
  <c r="N123" i="6"/>
  <c r="N139" i="6"/>
  <c r="N155" i="6"/>
  <c r="N171" i="6"/>
  <c r="N187" i="6"/>
  <c r="N203" i="6"/>
  <c r="N235" i="6"/>
  <c r="N227" i="6"/>
  <c r="N57" i="6"/>
  <c r="N72" i="6"/>
  <c r="N88" i="6"/>
  <c r="N104" i="6"/>
  <c r="N120" i="6"/>
  <c r="N136" i="6"/>
  <c r="N152" i="6"/>
  <c r="N168" i="6"/>
  <c r="N184" i="6"/>
  <c r="N200" i="6"/>
  <c r="N216" i="6"/>
  <c r="N232" i="6"/>
  <c r="N248" i="6"/>
  <c r="N264" i="6"/>
  <c r="N56" i="6"/>
  <c r="N73" i="6"/>
  <c r="N89" i="6"/>
  <c r="N105" i="6"/>
  <c r="N121" i="6"/>
  <c r="N137" i="6"/>
  <c r="N153" i="6"/>
  <c r="N169" i="6"/>
  <c r="N185" i="6"/>
  <c r="N201" i="6"/>
  <c r="N217" i="6"/>
  <c r="N233" i="6"/>
  <c r="N249" i="6"/>
  <c r="N265" i="6"/>
  <c r="N50" i="6"/>
  <c r="N66" i="6"/>
  <c r="N82" i="6"/>
  <c r="N98" i="6"/>
  <c r="N114" i="6"/>
  <c r="N130" i="6"/>
  <c r="N146" i="6"/>
  <c r="N162" i="6"/>
  <c r="N178" i="6"/>
  <c r="N193" i="6"/>
  <c r="N210" i="6"/>
  <c r="N226" i="6"/>
  <c r="N242" i="6"/>
  <c r="N258" i="6"/>
  <c r="N47" i="6"/>
  <c r="N63" i="6"/>
  <c r="N79" i="6"/>
  <c r="N95" i="6"/>
  <c r="N111" i="6"/>
  <c r="N127" i="6"/>
  <c r="N143" i="6"/>
  <c r="N159" i="6"/>
  <c r="N175" i="6"/>
  <c r="N191" i="6"/>
  <c r="N207" i="6"/>
  <c r="N223" i="6"/>
  <c r="N239" i="6"/>
  <c r="N255" i="6"/>
  <c r="N147" i="6"/>
  <c r="N179" i="6"/>
  <c r="N243" i="6"/>
  <c r="N36" i="6"/>
  <c r="N40" i="6"/>
  <c r="N38" i="6"/>
  <c r="N37" i="6"/>
  <c r="N41" i="6"/>
  <c r="N39" i="6"/>
  <c r="N24" i="6"/>
  <c r="N28" i="6"/>
  <c r="N25" i="6"/>
  <c r="N32" i="6"/>
  <c r="N29" i="6"/>
  <c r="N26" i="6"/>
  <c r="N27" i="6"/>
  <c r="N33" i="6"/>
  <c r="N30" i="6"/>
  <c r="N31" i="6"/>
  <c r="C20" i="10" l="1"/>
  <c r="C20" i="9"/>
  <c r="C19" i="10"/>
  <c r="C19" i="9"/>
  <c r="C18" i="10"/>
  <c r="C18" i="9"/>
  <c r="C17" i="10"/>
  <c r="C17" i="9"/>
  <c r="AF14" i="5"/>
  <c r="S14" i="5" l="1"/>
  <c r="R14" i="5"/>
  <c r="AG14" i="5"/>
  <c r="AF16" i="5"/>
  <c r="AF23" i="5"/>
  <c r="AF24" i="5"/>
  <c r="AF25" i="5"/>
  <c r="AF21" i="5"/>
  <c r="AF17" i="5"/>
  <c r="AF22" i="5"/>
  <c r="AG17" i="5" l="1"/>
  <c r="S17" i="5"/>
  <c r="F17" i="12" s="1"/>
  <c r="AG16" i="5"/>
  <c r="S16" i="5"/>
  <c r="S22" i="5"/>
  <c r="AG22" i="5"/>
  <c r="R21" i="5"/>
  <c r="S21" i="5"/>
  <c r="AG21" i="5"/>
  <c r="F16" i="12"/>
  <c r="AC16" i="5"/>
  <c r="F14" i="12"/>
  <c r="G14" i="6"/>
  <c r="AC17" i="5"/>
  <c r="AC14" i="5"/>
  <c r="E14" i="12"/>
  <c r="F14" i="6"/>
  <c r="S25" i="5"/>
  <c r="R23" i="5"/>
  <c r="S24" i="5"/>
  <c r="S23" i="5"/>
  <c r="R25" i="5"/>
  <c r="R24" i="5"/>
  <c r="AF40" i="5"/>
  <c r="AF31" i="5"/>
  <c r="AF30" i="5"/>
  <c r="AF34" i="5"/>
  <c r="AF36" i="5"/>
  <c r="AF33" i="5"/>
  <c r="AF27" i="5"/>
  <c r="AF29" i="5"/>
  <c r="AF32" i="5"/>
  <c r="R40" i="5" l="1"/>
  <c r="AG40" i="5"/>
  <c r="S40" i="5"/>
  <c r="R29" i="5"/>
  <c r="S29" i="5"/>
  <c r="AG29" i="5"/>
  <c r="AG33" i="5"/>
  <c r="R33" i="5"/>
  <c r="S33" i="5"/>
  <c r="G33" i="6" s="1"/>
  <c r="E24" i="12"/>
  <c r="F24" i="6"/>
  <c r="F24" i="12"/>
  <c r="G24" i="6"/>
  <c r="E23" i="12"/>
  <c r="F23" i="6"/>
  <c r="F25" i="12"/>
  <c r="G25" i="6"/>
  <c r="S34" i="5"/>
  <c r="AG34" i="5"/>
  <c r="R30" i="5"/>
  <c r="S30" i="5"/>
  <c r="AG30" i="5"/>
  <c r="AG32" i="5"/>
  <c r="S32" i="5"/>
  <c r="R32" i="5"/>
  <c r="F25" i="6"/>
  <c r="E25" i="12"/>
  <c r="S31" i="5"/>
  <c r="AG31" i="5"/>
  <c r="R31" i="5"/>
  <c r="F23" i="12"/>
  <c r="G23" i="6"/>
  <c r="F21" i="6"/>
  <c r="AC21" i="5"/>
  <c r="E21" i="12"/>
  <c r="E33" i="12"/>
  <c r="AC33" i="5"/>
  <c r="F33" i="6"/>
  <c r="AC22" i="5"/>
  <c r="F22" i="12"/>
  <c r="F40" i="6"/>
  <c r="E40" i="12"/>
  <c r="AC40" i="5"/>
  <c r="F33" i="12"/>
  <c r="F40" i="12"/>
  <c r="G40" i="6"/>
  <c r="F29" i="12"/>
  <c r="G29" i="6"/>
  <c r="G21" i="6"/>
  <c r="F21" i="12"/>
  <c r="AC29" i="5"/>
  <c r="F29" i="6"/>
  <c r="E29" i="12"/>
  <c r="S36" i="5"/>
  <c r="R36" i="5"/>
  <c r="S27" i="5"/>
  <c r="AG27" i="5"/>
  <c r="R27" i="5"/>
  <c r="AF47" i="5"/>
  <c r="AF44" i="5"/>
  <c r="AF38" i="5"/>
  <c r="AF51" i="5"/>
  <c r="AF39" i="5"/>
  <c r="AF48" i="5"/>
  <c r="AF45" i="5"/>
  <c r="AF20" i="5"/>
  <c r="AF28" i="5"/>
  <c r="AF19" i="5"/>
  <c r="AF43" i="5"/>
  <c r="AF49" i="5"/>
  <c r="AF37" i="5"/>
  <c r="AF26" i="5"/>
  <c r="AF46" i="5"/>
  <c r="AF18" i="5"/>
  <c r="AF35" i="5"/>
  <c r="F36" i="6" l="1"/>
  <c r="E36" i="12"/>
  <c r="F36" i="12"/>
  <c r="G36" i="6"/>
  <c r="F27" i="12"/>
  <c r="G27" i="6"/>
  <c r="AG28" i="5"/>
  <c r="S28" i="5"/>
  <c r="R28" i="5"/>
  <c r="E27" i="12"/>
  <c r="AC27" i="5"/>
  <c r="F27" i="6"/>
  <c r="F34" i="12"/>
  <c r="AC34" i="5"/>
  <c r="E31" i="12"/>
  <c r="F31" i="6"/>
  <c r="AC31" i="5"/>
  <c r="E32" i="12"/>
  <c r="AC32" i="5"/>
  <c r="F32" i="6"/>
  <c r="F30" i="12"/>
  <c r="G30" i="6"/>
  <c r="F32" i="12"/>
  <c r="G32" i="6"/>
  <c r="F30" i="6"/>
  <c r="AC30" i="5"/>
  <c r="E30" i="12"/>
  <c r="G31" i="6"/>
  <c r="F31" i="12"/>
  <c r="AG35" i="5"/>
  <c r="AG18" i="5"/>
  <c r="S46" i="5"/>
  <c r="S37" i="5"/>
  <c r="R49" i="5"/>
  <c r="R43" i="5"/>
  <c r="AG20" i="5"/>
  <c r="AG45" i="5"/>
  <c r="AG48" i="5"/>
  <c r="S51" i="5"/>
  <c r="AG38" i="5"/>
  <c r="R44" i="5"/>
  <c r="S35" i="5"/>
  <c r="R18" i="5"/>
  <c r="S26" i="5"/>
  <c r="AG37" i="5"/>
  <c r="S49" i="5"/>
  <c r="S19" i="5"/>
  <c r="R20" i="5"/>
  <c r="S45" i="5"/>
  <c r="AG39" i="5"/>
  <c r="AG51" i="5"/>
  <c r="S38" i="5"/>
  <c r="R47" i="5"/>
  <c r="R35" i="5"/>
  <c r="R46" i="5"/>
  <c r="R26" i="5"/>
  <c r="R37" i="5"/>
  <c r="AG43" i="5"/>
  <c r="R19" i="5"/>
  <c r="S20" i="5"/>
  <c r="R48" i="5"/>
  <c r="R39" i="5"/>
  <c r="R51" i="5"/>
  <c r="AG44" i="5"/>
  <c r="S47" i="5"/>
  <c r="S18" i="5"/>
  <c r="AG46" i="5"/>
  <c r="AG26" i="5"/>
  <c r="AG49" i="5"/>
  <c r="S43" i="5"/>
  <c r="AG19" i="5"/>
  <c r="R45" i="5"/>
  <c r="S48" i="5"/>
  <c r="S39" i="5"/>
  <c r="R38" i="5"/>
  <c r="S44" i="5"/>
  <c r="AG47" i="5"/>
  <c r="G44" i="6" l="1"/>
  <c r="F44" i="12"/>
  <c r="AC38" i="5"/>
  <c r="E38" i="12"/>
  <c r="F38" i="6"/>
  <c r="G39" i="6"/>
  <c r="F39" i="12"/>
  <c r="F48" i="12"/>
  <c r="G48" i="6"/>
  <c r="E45" i="12"/>
  <c r="F45" i="6"/>
  <c r="AC45" i="5"/>
  <c r="G43" i="6"/>
  <c r="F43" i="12"/>
  <c r="G18" i="6"/>
  <c r="F18" i="12"/>
  <c r="G47" i="6"/>
  <c r="F47" i="12"/>
  <c r="F51" i="6"/>
  <c r="AC51" i="5"/>
  <c r="E51" i="12"/>
  <c r="F39" i="6"/>
  <c r="AC39" i="5"/>
  <c r="E39" i="12"/>
  <c r="E48" i="12"/>
  <c r="F48" i="6"/>
  <c r="AC48" i="5"/>
  <c r="F20" i="12"/>
  <c r="G20" i="6"/>
  <c r="E19" i="12"/>
  <c r="AC19" i="5"/>
  <c r="F19" i="6"/>
  <c r="F37" i="6"/>
  <c r="E37" i="12"/>
  <c r="AC37" i="5"/>
  <c r="E26" i="12"/>
  <c r="AC26" i="5"/>
  <c r="F26" i="6"/>
  <c r="AC46" i="5"/>
  <c r="F46" i="6"/>
  <c r="E46" i="12"/>
  <c r="F35" i="6"/>
  <c r="AC35" i="5"/>
  <c r="E35" i="12"/>
  <c r="F47" i="6"/>
  <c r="E47" i="12"/>
  <c r="AC47" i="5"/>
  <c r="F38" i="12"/>
  <c r="G38" i="6"/>
  <c r="F45" i="12"/>
  <c r="G45" i="6"/>
  <c r="E20" i="12"/>
  <c r="F20" i="6"/>
  <c r="AC20" i="5"/>
  <c r="F19" i="12"/>
  <c r="G19" i="6"/>
  <c r="F49" i="12"/>
  <c r="G49" i="6"/>
  <c r="G26" i="6"/>
  <c r="F26" i="12"/>
  <c r="E18" i="12"/>
  <c r="F18" i="6"/>
  <c r="AC18" i="5"/>
  <c r="F35" i="12"/>
  <c r="G35" i="6"/>
  <c r="AC44" i="5"/>
  <c r="E44" i="12"/>
  <c r="F44" i="6"/>
  <c r="G51" i="6"/>
  <c r="F51" i="12"/>
  <c r="F43" i="6"/>
  <c r="E43" i="12"/>
  <c r="AC43" i="5"/>
  <c r="E49" i="12"/>
  <c r="F49" i="6"/>
  <c r="AC49" i="5"/>
  <c r="G37" i="6"/>
  <c r="F37" i="12"/>
  <c r="F46" i="12"/>
  <c r="G46" i="6"/>
  <c r="G28" i="6"/>
  <c r="F28" i="12"/>
  <c r="AC28" i="5"/>
  <c r="F28" i="6"/>
  <c r="E28" i="12"/>
  <c r="AG36" i="5"/>
  <c r="AG25" i="5"/>
  <c r="AG24" i="5"/>
  <c r="AG23" i="5"/>
  <c r="AC23" i="5" l="1"/>
  <c r="AC11" i="5" s="1"/>
  <c r="AC24" i="5"/>
  <c r="AC25" i="5"/>
  <c r="AC36" i="5"/>
</calcChain>
</file>

<file path=xl/sharedStrings.xml><?xml version="1.0" encoding="utf-8"?>
<sst xmlns="http://schemas.openxmlformats.org/spreadsheetml/2006/main" count="2375" uniqueCount="493">
  <si>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</si>
  <si>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</si>
  <si>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</si>
  <si>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</si>
  <si>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</si>
  <si>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</si>
  <si>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</si>
  <si>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</si>
  <si>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</si>
  <si>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</si>
  <si>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</si>
  <si>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</si>
  <si>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</si>
  <si>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</si>
  <si>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</si>
  <si>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</si>
  <si>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</si>
  <si>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</si>
  <si>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</si>
  <si>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</si>
  <si>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</si>
  <si>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</si>
  <si>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</si>
  <si>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</si>
  <si>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</si>
  <si>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</si>
  <si>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</si>
  <si>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</si>
  <si>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</si>
  <si>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</si>
  <si>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</si>
  <si>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</si>
  <si>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</si>
  <si>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</si>
  <si>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</si>
  <si>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</si>
  <si>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</si>
  <si>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</si>
  <si>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</si>
  <si>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</si>
  <si>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</si>
  <si>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</si>
  <si>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</si>
  <si>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</si>
  <si>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</si>
  <si>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</si>
  <si>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</si>
  <si>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</si>
  <si>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</si>
  <si>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</si>
  <si>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</si>
  <si>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</si>
  <si>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</si>
  <si>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</si>
  <si>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</si>
  <si>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</si>
  <si>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</si>
  <si>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</si>
  <si>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</si>
  <si>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</si>
  <si>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</si>
  <si>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</si>
  <si>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</si>
  <si>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</si>
  <si>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</si>
  <si>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</si>
  <si>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</si>
  <si>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</si>
  <si>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</si>
  <si>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</si>
  <si>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</si>
  <si>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</si>
  <si>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</si>
  <si>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</si>
  <si>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</si>
  <si>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</si>
  <si>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</si>
  <si>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</si>
  <si>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</si>
  <si>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</si>
  <si>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</si>
  <si>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</si>
  <si>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</si>
  <si>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</si>
  <si>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</si>
  <si>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</si>
  <si>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</si>
  <si>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</si>
  <si>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</si>
  <si>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</si>
  <si>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</si>
  <si>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</si>
  <si>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</si>
  <si>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</si>
  <si>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</si>
  <si>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</si>
  <si>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</si>
  <si>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</si>
  <si>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</si>
  <si>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</si>
  <si>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</si>
  <si>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</si>
  <si>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</si>
  <si>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</si>
  <si>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</si>
  <si>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</si>
  <si>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</si>
  <si>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</si>
  <si>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</si>
  <si>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</si>
  <si>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</si>
  <si>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</si>
  <si>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</si>
  <si>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</si>
  <si>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</si>
  <si>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</si>
  <si>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</si>
  <si>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</si>
  <si>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</si>
  <si>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</si>
  <si>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</si>
  <si>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</si>
  <si>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</si>
  <si>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</si>
  <si>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</si>
  <si>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</si>
  <si>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</si>
  <si>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</si>
  <si>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</si>
  <si>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</si>
  <si>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</si>
  <si>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</si>
  <si>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</si>
  <si>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</si>
  <si>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</si>
  <si>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</si>
  <si>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</si>
  <si>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</si>
  <si>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</si>
  <si>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</si>
  <si>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</si>
  <si>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</si>
  <si>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</si>
  <si>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</si>
  <si>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</si>
  <si>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</si>
  <si>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</si>
  <si>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</si>
  <si>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</si>
  <si>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</si>
  <si>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</si>
  <si>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</si>
  <si>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</si>
  <si>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</si>
  <si>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</si>
  <si>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</si>
  <si>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</si>
  <si>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</si>
  <si>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</si>
  <si>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</si>
  <si>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</si>
  <si>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</si>
  <si>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</si>
  <si>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</si>
  <si>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</si>
  <si>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</si>
  <si>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</si>
  <si>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</si>
  <si>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</si>
  <si>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</si>
  <si>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</si>
  <si>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</si>
  <si>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</si>
  <si>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</si>
  <si>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</si>
  <si>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</si>
  <si>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</si>
  <si>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</si>
  <si>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</si>
  <si>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</si>
  <si>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</si>
  <si>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</si>
  <si>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</si>
  <si>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</si>
  <si>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</si>
  <si>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</si>
  <si>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</si>
  <si>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</si>
  <si>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</si>
  <si>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</si>
  <si>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</si>
  <si>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</si>
  <si>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</si>
  <si>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</si>
  <si>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</si>
  <si>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</si>
  <si>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</si>
  <si>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</si>
  <si>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</si>
  <si>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</si>
  <si>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</si>
  <si>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</si>
  <si>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</si>
  <si>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</si>
  <si>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</si>
  <si>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</si>
  <si>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</si>
  <si>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</si>
  <si>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</si>
  <si>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</si>
  <si>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</si>
  <si>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</si>
  <si>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</si>
  <si>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</si>
  <si>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</si>
  <si>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</si>
  <si>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</si>
  <si>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</si>
  <si>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</si>
  <si>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</si>
  <si>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</si>
  <si>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</si>
  <si>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</si>
  <si>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</si>
  <si>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</si>
  <si>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</si>
  <si>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</si>
  <si>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</si>
  <si>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</si>
  <si>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</si>
  <si>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</si>
  <si>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</si>
  <si>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</si>
  <si>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</si>
  <si>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</si>
  <si>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</si>
  <si>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</si>
  <si>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</si>
  <si>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</si>
  <si>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</si>
  <si>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</si>
  <si>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</si>
  <si>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</si>
  <si>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</si>
  <si>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</si>
  <si>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</si>
  <si>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</si>
  <si>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</si>
  <si>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</si>
  <si>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</si>
  <si>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</si>
  <si>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</si>
  <si>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</si>
  <si>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</si>
  <si>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</si>
  <si>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</si>
  <si>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</si>
  <si>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</si>
  <si>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</si>
  <si>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</si>
  <si>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</si>
  <si>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</si>
  <si>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</si>
  <si>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</si>
  <si>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</si>
  <si>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</si>
  <si>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</si>
  <si>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</si>
  <si>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</si>
  <si>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</si>
  <si>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</si>
  <si>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</si>
  <si>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</si>
  <si>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</si>
  <si>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</si>
  <si>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</si>
  <si>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</si>
  <si>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</si>
  <si>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</si>
  <si>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</si>
  <si>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</si>
  <si>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</si>
  <si>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</si>
  <si>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</si>
  <si>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</si>
  <si>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</si>
  <si>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</si>
  <si>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</si>
  <si>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</si>
  <si>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</si>
  <si>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</si>
  <si>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</si>
  <si>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</si>
  <si>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</si>
  <si>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</si>
  <si>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</si>
  <si>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</si>
  <si>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</si>
  <si>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</si>
  <si>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</si>
  <si>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</si>
  <si>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</si>
  <si>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</si>
  <si>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</si>
  <si>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</si>
  <si>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</si>
  <si>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</si>
  <si>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</si>
  <si>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</si>
  <si>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</si>
  <si>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</si>
  <si>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</si>
  <si>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</si>
  <si>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</si>
  <si>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</si>
  <si>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</si>
  <si>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</si>
  <si>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</si>
  <si>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</si>
  <si>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</si>
  <si>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</si>
  <si>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</si>
  <si>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</si>
  <si>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</si>
  <si>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</si>
  <si>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</si>
  <si>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</si>
  <si>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</si>
  <si>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</si>
  <si>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</si>
  <si>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</si>
  <si>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</si>
  <si>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</si>
  <si>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</si>
  <si>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</si>
  <si>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</si>
  <si>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</si>
  <si>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</si>
  <si>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</si>
  <si>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</si>
  <si>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</si>
  <si>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</si>
  <si>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</si>
  <si>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</si>
  <si>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</si>
  <si>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</si>
  <si>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</si>
  <si>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</si>
  <si>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</si>
  <si>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</si>
  <si>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</si>
  <si>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</si>
  <si>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</si>
  <si>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</si>
  <si>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</si>
  <si>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</si>
  <si>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</si>
  <si>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</si>
  <si>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</si>
  <si>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</si>
  <si>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</si>
  <si>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</si>
  <si>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</si>
  <si>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</si>
  <si>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</si>
  <si>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</si>
  <si>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</si>
  <si>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</si>
  <si>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</si>
  <si>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</si>
  <si>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</si>
  <si>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</si>
  <si>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</si>
  <si>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</si>
  <si>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</si>
  <si>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</si>
  <si>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</si>
  <si>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</si>
  <si>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</si>
  <si>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</si>
  <si>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</si>
  <si>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</si>
  <si>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</si>
  <si>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</si>
  <si>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</si>
  <si>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</si>
  <si>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</si>
  <si>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</si>
  <si>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</si>
  <si>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</si>
  <si>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</si>
  <si>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</si>
  <si>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</si>
  <si>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</si>
  <si>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</si>
  <si>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</si>
  <si>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</si>
  <si>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</si>
  <si>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</si>
  <si>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</si>
  <si>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</si>
  <si>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</si>
  <si>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</si>
  <si>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</si>
  <si>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</si>
  <si>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</si>
  <si>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</si>
  <si>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</si>
  <si>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</si>
  <si>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</si>
  <si>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</si>
  <si>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</si>
  <si>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</si>
  <si>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</si>
  <si>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</si>
  <si>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</si>
  <si>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</si>
  <si>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</si>
  <si>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</si>
  <si>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</si>
  <si>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</si>
  <si>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</si>
  <si>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</si>
  <si>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</si>
  <si>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</si>
  <si>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</si>
  <si>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</si>
  <si>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</si>
  <si>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</si>
  <si>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</si>
  <si>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</si>
  <si>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</si>
  <si>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</si>
  <si>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</si>
  <si>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</si>
  <si>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</si>
  <si>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</si>
  <si>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</si>
  <si>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</si>
  <si>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</si>
  <si>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</si>
  <si>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</si>
  <si>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</si>
  <si>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MUNICIPIO DE CÉU AZUL -PR</t>
  </si>
  <si>
    <t>REFORMA CEMEI RAIO DE SOL</t>
  </si>
  <si>
    <t>JOÃO YASUJI SAKAI</t>
  </si>
  <si>
    <t>PR21735/D</t>
  </si>
  <si>
    <t>LAURINDO SPEROTTO</t>
  </si>
  <si>
    <t>SERVIÇOS PRELIMINARES</t>
  </si>
  <si>
    <t>SINAPI-I</t>
  </si>
  <si>
    <t>4813</t>
  </si>
  <si>
    <t>COBERTURA</t>
  </si>
  <si>
    <t>Composição</t>
  </si>
  <si>
    <t>001</t>
  </si>
  <si>
    <t>002</t>
  </si>
  <si>
    <t>003</t>
  </si>
  <si>
    <t>97647</t>
  </si>
  <si>
    <t>97650</t>
  </si>
  <si>
    <t>92606</t>
  </si>
  <si>
    <t>PISO</t>
  </si>
  <si>
    <t>87250</t>
  </si>
  <si>
    <t>004</t>
  </si>
  <si>
    <t>97633</t>
  </si>
  <si>
    <t>PINTURA</t>
  </si>
  <si>
    <t>88484</t>
  </si>
  <si>
    <t>88485</t>
  </si>
  <si>
    <t>88488</t>
  </si>
  <si>
    <t>88489</t>
  </si>
  <si>
    <t>88495</t>
  </si>
  <si>
    <t>88496</t>
  </si>
  <si>
    <t>83716</t>
  </si>
  <si>
    <t>97123</t>
  </si>
  <si>
    <t>3</t>
  </si>
  <si>
    <t>380</t>
  </si>
  <si>
    <t>5</t>
  </si>
  <si>
    <t>55</t>
  </si>
  <si>
    <t>24</t>
  </si>
  <si>
    <t>297,00</t>
  </si>
  <si>
    <t>237,00</t>
  </si>
  <si>
    <t>60,0</t>
  </si>
  <si>
    <t>3,50</t>
  </si>
  <si>
    <t>2</t>
  </si>
  <si>
    <t>260,32</t>
  </si>
  <si>
    <t>1207,21</t>
  </si>
  <si>
    <t>98554</t>
  </si>
  <si>
    <t>265,00</t>
  </si>
  <si>
    <t>Automática</t>
  </si>
  <si>
    <t>2.</t>
  </si>
  <si>
    <t>META 01</t>
  </si>
  <si>
    <t>META 02</t>
  </si>
  <si>
    <t>META 03</t>
  </si>
  <si>
    <t>99814</t>
  </si>
  <si>
    <t>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</si>
</sst>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07-2021.xls.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9" activePane="bottomLeft" state="frozen"/>
      <selection pane="bottomLeft" activeCell="F17" sqref="F17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444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435</v>
      </c>
      <c r="J18" s="15" t="s">
        <v>23</v>
      </c>
    </row>
    <row r="19" spans="5:10" x14ac:dyDescent="0.2">
      <c r="E19" s="37" t="s">
        <v>105</v>
      </c>
      <c r="F19" s="38">
        <v>44378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44470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/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44517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409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412</v>
      </c>
    </row>
    <row r="13" spans="1:4" ht="15" x14ac:dyDescent="0.25">
      <c r="A13" s="60"/>
      <c r="B13" s="61" t="s">
        <v>410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413</v>
      </c>
    </row>
    <row r="15" spans="1:4" ht="15" x14ac:dyDescent="0.2">
      <c r="A15" s="524"/>
      <c r="C15" s="62" t="str">
        <f>IF(D15&lt;&gt;"","▪","")</f>
        <v>▪</v>
      </c>
      <c r="D15" s="39" t="s">
        <v>414</v>
      </c>
    </row>
    <row r="16" spans="1:4" x14ac:dyDescent="0.2">
      <c r="A16" s="529"/>
    </row>
    <row r="17" spans="1:4" ht="18.75" x14ac:dyDescent="0.3">
      <c r="A17" s="614" t="s">
        <v>416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412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425</v>
      </c>
    </row>
    <row r="21" spans="1:4" ht="15" x14ac:dyDescent="0.25">
      <c r="A21" s="524"/>
      <c r="B21" s="61" t="s">
        <v>423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424</v>
      </c>
    </row>
    <row r="23" spans="1:4" ht="15" x14ac:dyDescent="0.25">
      <c r="A23" s="524"/>
      <c r="B23" s="61" t="s">
        <v>417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421</v>
      </c>
    </row>
    <row r="25" spans="1:4" ht="15" x14ac:dyDescent="0.25">
      <c r="A25" s="524"/>
      <c r="B25" s="61" t="s">
        <v>418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420</v>
      </c>
    </row>
    <row r="27" spans="1:4" ht="15" x14ac:dyDescent="0.25">
      <c r="A27" s="524"/>
      <c r="B27" s="61" t="s">
        <v>422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419</v>
      </c>
    </row>
    <row r="29" spans="1:4" x14ac:dyDescent="0.2">
      <c r="A29" s="529"/>
    </row>
    <row r="30" spans="1:4" ht="18.75" x14ac:dyDescent="0.3">
      <c r="A30" s="614" t="s">
        <v>426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425</v>
      </c>
    </row>
    <row r="33" spans="1:5" ht="15" x14ac:dyDescent="0.25">
      <c r="A33" s="60"/>
      <c r="B33" s="61" t="s">
        <v>427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428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429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430</v>
      </c>
    </row>
    <row r="40" spans="1:5" ht="15" x14ac:dyDescent="0.25">
      <c r="A40" s="60"/>
      <c r="B40" s="61" t="s">
        <v>417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431</v>
      </c>
    </row>
    <row r="42" spans="1:5" ht="15" x14ac:dyDescent="0.25">
      <c r="A42" s="60"/>
      <c r="B42" s="61" t="s">
        <v>418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432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433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25" sqref="J25:Q2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439</v>
      </c>
      <c r="K4" s="666"/>
      <c r="L4" s="666" t="s">
        <v>440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 t="str">
        <f>Import.Proponente</f>
        <v>MUNICIPIO DE CÉU AZUL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 xml:space="preserve">REFORMA CEMEI RAIO DE SOL / 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0.6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0.04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407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4.5999999999999999E-2</v>
      </c>
      <c r="U21" s="677" t="s">
        <v>165</v>
      </c>
      <c r="V21" s="677"/>
      <c r="W21" s="677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7.0000000000000001E-3</v>
      </c>
      <c r="U22" s="677" t="s">
        <v>165</v>
      </c>
      <c r="V22" s="677"/>
      <c r="W22" s="677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9.4999999999999998E-3</v>
      </c>
      <c r="U23" s="677" t="s">
        <v>165</v>
      </c>
      <c r="V23" s="677"/>
      <c r="W23" s="677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1.2E-2</v>
      </c>
      <c r="U24" s="677" t="s">
        <v>165</v>
      </c>
      <c r="V24" s="677"/>
      <c r="W24" s="677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8.6900000000000005E-2</v>
      </c>
      <c r="U25" s="677" t="s">
        <v>165</v>
      </c>
      <c r="V25" s="677"/>
      <c r="W25" s="677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3.5000000000000003E-2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2.4E-2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0.24199999999999999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0.30430000000000001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81" t="e">
        <f ca="1">IF(U29&lt;&gt;"ok","Anexo: Relatório Técnico Circunstanciado justificando a adoção do percentual de cada parcela do BDI.","")</f>
        <v>#N/A</v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MUNICIPIO DE CÉU AZUL -PR</v>
      </c>
      <c r="K45" s="685"/>
      <c r="L45" s="685"/>
      <c r="M45" s="685"/>
      <c r="P45" s="686">
        <f>DADOS!$F$25</f>
        <v>44470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PR21735/D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407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MUNICIPIO DE CÉU AZUL -PR</v>
      </c>
      <c r="K85" s="685"/>
      <c r="L85" s="685"/>
      <c r="M85" s="685"/>
      <c r="P85" s="686">
        <f>DADOS!$F$25</f>
        <v>44470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PR21735/D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407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MUNICIPIO DE CÉU AZUL -PR</v>
      </c>
      <c r="K125" s="685"/>
      <c r="L125" s="685"/>
      <c r="M125" s="685"/>
      <c r="P125" s="686">
        <f>DADOS!$F$25</f>
        <v>44470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PR21735/D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407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19" sqref="R19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439</v>
      </c>
      <c r="P4" s="666"/>
      <c r="Q4" s="112" t="s">
        <v>440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0.30430000000000001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 t="str">
        <f>Import.Proponente</f>
        <v>MUNICIPIO DE CÉU AZUL</v>
      </c>
      <c r="S5" s="663" t="str">
        <f>Import.Apelido</f>
        <v>REFORMA CEMEI RAIO DE SOL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07-2021.xls]Banco'!$a5:$a$65536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CURITIBA</v>
      </c>
      <c r="P8" s="663"/>
      <c r="Q8" s="129" t="str">
        <f ca="1">TEXT(Import.DataBase,"mm-aa")&amp;IF(DESONERACAO="Sim"," (DES.)"," (N DES.)")</f>
        <v>07-21 (DES.)</v>
      </c>
      <c r="R8" s="119">
        <f>IF(TIPOORCAMENTO="Licitado",Import.empresa,Import.DescLote)</f>
        <v>0</v>
      </c>
      <c r="S8" s="701" t="str">
        <f>IF(TIPOORCAMENTO="Licitado",Import.RegimeExecução,Import.Município)</f>
        <v>MUNICIPIO DE CÉU AZUL -PR</v>
      </c>
      <c r="T8" s="701"/>
      <c r="U8" s="701"/>
      <c r="V8" s="130" t="str">
        <f ca="1">IF(TIPOORCAMENTO="Licitado","",TEXT(F5,"0,00%"))</f>
        <v>30,43%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07-2021.xls]Banco'!$d$3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415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0.30430000000000001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>
        <f>Import.DescLote</f>
        <v>0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267127.28999999998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267127.28999999998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267127.28999999998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CEMEI RAIO DE SOL)")</f>
        <v>(REFORMA CEMEI RAIO DE SOL)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267127.28999999998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267127.28999999998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0.30430000000000001</v>
      </c>
      <c r="AJ16" s="553"/>
      <c r="AL16" s="574"/>
      <c r="AM16" s="431">
        <f t="shared" ca="1" si="0"/>
        <v>267127.28999999998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">
        <v>448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5869.14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5869.14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0.30430000000000001</v>
      </c>
      <c r="AJ17" s="553"/>
      <c r="AL17" s="574"/>
      <c r="AM17" s="431">
        <f t="shared" ca="1" si="0"/>
        <v>5869.14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449</v>
      </c>
      <c r="Q18" s="149" t="s">
        <v>450</v>
      </c>
      <c r="R18" s="150" t="str">
        <f t="shared" ref="R18:R79" ca="1" si="24">IF($C18="S",REFERENCIA.Descricao,"(digite a descrição aqui)")</f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18" s="151" t="str">
        <f t="shared" ca="1" si="13"/>
        <v xml:space="preserve">M2    </v>
      </c>
      <c r="T18" s="152">
        <f ca="1">OFFSET(CÁLCULO!H$15,ROW($T18)-ROW(T$15),0)</f>
        <v>3</v>
      </c>
      <c r="U18" s="153">
        <v>320</v>
      </c>
      <c r="V18" s="154" t="s">
        <v>155</v>
      </c>
      <c r="W18" s="152">
        <f t="shared" ca="1" si="14"/>
        <v>417.38</v>
      </c>
      <c r="X18" s="155">
        <f t="shared" ca="1" si="15"/>
        <v>1252.1400000000001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1252.1400000000001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10640</v>
      </c>
      <c r="AG18" s="550">
        <f t="shared" ca="1" si="21"/>
        <v>320</v>
      </c>
      <c r="AH18" s="551">
        <f t="shared" ca="1" si="22"/>
        <v>0.30430000000000001</v>
      </c>
      <c r="AJ18" s="553">
        <v>3</v>
      </c>
      <c r="AL18" s="574"/>
      <c r="AM18" s="431">
        <f t="shared" ca="1" si="0"/>
        <v>1252.1400000000001</v>
      </c>
      <c r="AN18" s="617">
        <f t="shared" ca="1" si="23"/>
        <v>417.38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456</v>
      </c>
      <c r="R19" s="150" t="str">
        <f t="shared" ca="1" si="24"/>
        <v>REMOÇÃO DE TELHAS, DE FIBROCIMENTO, METÁLICA E CERÂMICA, DE FORMA MANUAL, SEM REAPROVEITAMENTO. AF_12/2017</v>
      </c>
      <c r="S19" s="151" t="str">
        <f t="shared" ca="1" si="13"/>
        <v>M2</v>
      </c>
      <c r="T19" s="152">
        <f ca="1">OFFSET(CÁLCULO!H$15,ROW($T19)-ROW(T$15),0)</f>
        <v>380</v>
      </c>
      <c r="U19" s="153">
        <v>2.95</v>
      </c>
      <c r="V19" s="154" t="s">
        <v>155</v>
      </c>
      <c r="W19" s="152">
        <f t="shared" ca="1" si="14"/>
        <v>3.85</v>
      </c>
      <c r="X19" s="155">
        <f t="shared" ca="1" si="15"/>
        <v>1463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1463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97647</v>
      </c>
      <c r="AF19" s="160">
        <f t="shared" ca="1" si="20"/>
        <v>6367</v>
      </c>
      <c r="AG19" s="550">
        <f t="shared" ca="1" si="21"/>
        <v>2.95</v>
      </c>
      <c r="AH19" s="551">
        <f t="shared" ca="1" si="22"/>
        <v>0.30430000000000001</v>
      </c>
      <c r="AJ19" s="553">
        <v>380</v>
      </c>
      <c r="AL19" s="574"/>
      <c r="AM19" s="431">
        <f t="shared" ca="1" si="0"/>
        <v>1463</v>
      </c>
      <c r="AN19" s="617">
        <f t="shared" ca="1" si="23"/>
        <v>3.85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457</v>
      </c>
      <c r="R20" s="150" t="str">
        <f t="shared" ca="1" si="24"/>
        <v>REMOÇÃO DE TRAMA DE MADEIRA PARA COBERTURA, DE FORMA MANUAL, SEM REAPROVEITAMENTO. AF_12/2017</v>
      </c>
      <c r="S20" s="151" t="str">
        <f t="shared" ca="1" si="13"/>
        <v>M2</v>
      </c>
      <c r="T20" s="152">
        <f ca="1">OFFSET(CÁLCULO!H$15,ROW($T20)-ROW(T$15),0)</f>
        <v>380</v>
      </c>
      <c r="U20" s="153">
        <v>6.36</v>
      </c>
      <c r="V20" s="154" t="s">
        <v>155</v>
      </c>
      <c r="W20" s="152">
        <f t="shared" ca="1" si="14"/>
        <v>8.3000000000000007</v>
      </c>
      <c r="X20" s="155">
        <f t="shared" ca="1" si="15"/>
        <v>3154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3154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97650</v>
      </c>
      <c r="AF20" s="160">
        <f t="shared" ca="1" si="20"/>
        <v>6370</v>
      </c>
      <c r="AG20" s="550">
        <f t="shared" ca="1" si="21"/>
        <v>6.36</v>
      </c>
      <c r="AH20" s="551">
        <f t="shared" ca="1" si="22"/>
        <v>0.30430000000000001</v>
      </c>
      <c r="AJ20" s="553">
        <v>380</v>
      </c>
      <c r="AL20" s="574"/>
      <c r="AM20" s="431">
        <f t="shared" ca="1" si="0"/>
        <v>3154</v>
      </c>
      <c r="AN20" s="617">
        <f t="shared" ca="1" si="23"/>
        <v>8.3000000000000007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3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0.30430000000000001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12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12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">
        <v>451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162658.09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162658.09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0.30430000000000001</v>
      </c>
      <c r="AJ22" s="553"/>
      <c r="AL22" s="574"/>
      <c r="AM22" s="431">
        <f t="shared" ca="1" si="0"/>
        <v>162658.09</v>
      </c>
      <c r="AN22" s="617">
        <f t="shared" ca="1" si="23"/>
        <v>0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1.2.1.</v>
      </c>
      <c r="P23" s="148" t="s">
        <v>452</v>
      </c>
      <c r="Q23" s="149" t="s">
        <v>453</v>
      </c>
      <c r="R23" s="150" t="str">
        <f t="shared" ca="1" si="24"/>
        <v>TELHAMENTO COM TELHA SANDUICHE EM AÇO GALCANIZADO COM EPS  E FACE SUPERIOR EM TELHA TRAPEZOIDAL E FACE INFERIOR EM CHPA PLANA DE 30MM, COM PRÉ PINTURA EM DUAS FACES,   INCLUSO ACESSORIOS DE FIXAÇÃO E TELHADISTA</v>
      </c>
      <c r="S23" s="151">
        <f t="shared" ca="1" si="13"/>
        <v>0</v>
      </c>
      <c r="T23" s="152">
        <f ca="1">OFFSET(CÁLCULO!H$15,ROW($T23)-ROW(T$15),0)</f>
        <v>380</v>
      </c>
      <c r="U23" s="153">
        <v>255.7</v>
      </c>
      <c r="V23" s="154" t="s">
        <v>155</v>
      </c>
      <c r="W23" s="152">
        <f t="shared" ca="1" si="14"/>
        <v>333.51</v>
      </c>
      <c r="X23" s="155">
        <f t="shared" ca="1" si="15"/>
        <v>126733.8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126733.8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Composição 001</v>
      </c>
      <c r="AF23" s="160">
        <f t="shared" ca="1" si="20"/>
        <v>18</v>
      </c>
      <c r="AG23" s="550">
        <f t="shared" ca="1" si="21"/>
        <v>255.7</v>
      </c>
      <c r="AH23" s="551">
        <f t="shared" ca="1" si="22"/>
        <v>0.30430000000000001</v>
      </c>
      <c r="AJ23" s="553">
        <v>380</v>
      </c>
      <c r="AL23" s="574"/>
      <c r="AM23" s="431">
        <f t="shared" ca="1" si="0"/>
        <v>126733.8</v>
      </c>
      <c r="AN23" s="617">
        <f t="shared" ca="1" si="23"/>
        <v>333.51</v>
      </c>
    </row>
    <row r="24" spans="1:40" ht="38.2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1.2.2.</v>
      </c>
      <c r="P24" s="148" t="s">
        <v>452</v>
      </c>
      <c r="Q24" s="149" t="s">
        <v>454</v>
      </c>
      <c r="R24" s="150" t="str">
        <f t="shared" ca="1" si="24"/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4" s="151" t="str">
        <f t="shared" ca="1" si="13"/>
        <v>M</v>
      </c>
      <c r="T24" s="152">
        <f ca="1">OFFSET(CÁLCULO!H$15,ROW($T24)-ROW(T$15),0)</f>
        <v>55</v>
      </c>
      <c r="U24" s="153">
        <v>224.29</v>
      </c>
      <c r="V24" s="154" t="s">
        <v>155</v>
      </c>
      <c r="W24" s="152">
        <f t="shared" ca="1" si="14"/>
        <v>292.54000000000002</v>
      </c>
      <c r="X24" s="155">
        <f t="shared" ca="1" si="15"/>
        <v>16089.7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16089.7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Composição 002</v>
      </c>
      <c r="AF24" s="160">
        <f t="shared" ca="1" si="20"/>
        <v>20</v>
      </c>
      <c r="AG24" s="550">
        <f t="shared" ca="1" si="21"/>
        <v>224.29</v>
      </c>
      <c r="AH24" s="551">
        <f t="shared" ca="1" si="22"/>
        <v>0.30430000000000001</v>
      </c>
      <c r="AJ24" s="553">
        <v>55</v>
      </c>
      <c r="AL24" s="574"/>
      <c r="AM24" s="431">
        <f t="shared" ca="1" si="0"/>
        <v>16089.7</v>
      </c>
      <c r="AN24" s="617">
        <f t="shared" ca="1" si="23"/>
        <v>292.54000000000002</v>
      </c>
    </row>
    <row r="25" spans="1:40" ht="38.2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1.2.3.</v>
      </c>
      <c r="P25" s="148" t="s">
        <v>452</v>
      </c>
      <c r="Q25" s="149" t="s">
        <v>455</v>
      </c>
      <c r="R25" s="150" t="str">
        <f t="shared" ca="1" si="24"/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5" s="151" t="str">
        <f t="shared" ca="1" si="13"/>
        <v>M</v>
      </c>
      <c r="T25" s="152">
        <f ca="1">OFFSET(CÁLCULO!H$15,ROW($T25)-ROW(T$15),0)</f>
        <v>24</v>
      </c>
      <c r="U25" s="153">
        <v>66.63</v>
      </c>
      <c r="V25" s="154" t="s">
        <v>155</v>
      </c>
      <c r="W25" s="152">
        <f t="shared" ca="1" si="14"/>
        <v>86.91</v>
      </c>
      <c r="X25" s="155">
        <f t="shared" ca="1" si="15"/>
        <v>2085.84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2085.84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Composição 003</v>
      </c>
      <c r="AF25" s="160">
        <f t="shared" ca="1" si="20"/>
        <v>21</v>
      </c>
      <c r="AG25" s="550">
        <f t="shared" ca="1" si="21"/>
        <v>79.849999999999994</v>
      </c>
      <c r="AH25" s="551">
        <f t="shared" ca="1" si="22"/>
        <v>0.30430000000000001</v>
      </c>
      <c r="AJ25" s="553">
        <v>24</v>
      </c>
      <c r="AL25" s="574"/>
      <c r="AM25" s="431">
        <f t="shared" ca="1" si="0"/>
        <v>2085.84</v>
      </c>
      <c r="AN25" s="617">
        <f t="shared" ca="1" si="23"/>
        <v>86.91</v>
      </c>
    </row>
    <row r="26" spans="1:40" ht="38.2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1.2.4.</v>
      </c>
      <c r="P26" s="148" t="s">
        <v>246</v>
      </c>
      <c r="Q26" s="149" t="s">
        <v>458</v>
      </c>
      <c r="R26" s="150" t="str">
        <f t="shared" ca="1" si="24"/>
        <v>FABRICAÇÃO E INSTALAÇÃO DE TESOURA INTEIRA EM AÇO, VÃO DE 5 M, PARA TELHA ONDULADA DE FIBROCIMENTO, METÁLICA, PLÁSTICA OU TERMOACÚSTICA, INCLUSO IÇAMENTO. AF_12/2015</v>
      </c>
      <c r="S26" s="151" t="str">
        <f t="shared" ca="1" si="13"/>
        <v>UN</v>
      </c>
      <c r="T26" s="152">
        <f ca="1">OFFSET(CÁLCULO!H$15,ROW($T26)-ROW(T$15),0)</f>
        <v>5</v>
      </c>
      <c r="U26" s="153">
        <v>1574.97</v>
      </c>
      <c r="V26" s="154" t="s">
        <v>155</v>
      </c>
      <c r="W26" s="152">
        <f t="shared" ca="1" si="14"/>
        <v>2054.23</v>
      </c>
      <c r="X26" s="155">
        <f t="shared" ca="1" si="15"/>
        <v>10271.15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10271.15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92606</v>
      </c>
      <c r="AF26" s="160">
        <f t="shared" ca="1" si="20"/>
        <v>1276</v>
      </c>
      <c r="AG26" s="550">
        <f t="shared" ca="1" si="21"/>
        <v>1574.97</v>
      </c>
      <c r="AH26" s="551">
        <f t="shared" ca="1" si="22"/>
        <v>0.30430000000000001</v>
      </c>
      <c r="AJ26" s="553">
        <v>5</v>
      </c>
      <c r="AL26" s="574"/>
      <c r="AM26" s="431">
        <f t="shared" ca="1" si="0"/>
        <v>10271.15</v>
      </c>
      <c r="AN26" s="617">
        <f t="shared" ca="1" si="23"/>
        <v>2054.23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5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1.2.5.</v>
      </c>
      <c r="P27" s="148" t="s">
        <v>492</v>
      </c>
      <c r="Q27" s="149" t="s">
        <v>453</v>
      </c>
      <c r="R27" s="150" t="str">
        <f t="shared" ca="1" si="24"/>
        <v>COBERTURA EM POLICARBONATO , INCLUSIVE ESTRUTRA METALICA E FIXADORES - INTALADO</v>
      </c>
      <c r="S27" s="151" t="str">
        <f t="shared" ca="1" si="13"/>
        <v>M2</v>
      </c>
      <c r="T27" s="152">
        <f ca="1">OFFSET(CÁLCULO!H$15,ROW($T27)-ROW(T$15),0)</f>
        <v>12.6</v>
      </c>
      <c r="U27" s="153">
        <v>455</v>
      </c>
      <c r="V27" s="154" t="s">
        <v>155</v>
      </c>
      <c r="W27" s="152">
        <f t="shared" ca="1" si="14"/>
        <v>593.46</v>
      </c>
      <c r="X27" s="155">
        <f t="shared" ca="1" si="15"/>
        <v>7477.6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7477.6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Cotação 001</v>
      </c>
      <c r="AF27" s="160">
        <f t="shared" ca="1" si="20"/>
        <v>25</v>
      </c>
      <c r="AG27" s="550">
        <f t="shared" ca="1" si="21"/>
        <v>455</v>
      </c>
      <c r="AH27" s="551">
        <f t="shared" ca="1" si="22"/>
        <v>0.30430000000000001</v>
      </c>
      <c r="AJ27" s="553"/>
      <c r="AL27" s="574"/>
      <c r="AM27" s="431">
        <f t="shared" ca="1" si="0"/>
        <v>7477.6</v>
      </c>
      <c r="AN27" s="617">
        <f t="shared" ca="1" si="23"/>
        <v>593.46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5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>
        <v>435</v>
      </c>
      <c r="V28" s="154" t="s">
        <v>155</v>
      </c>
      <c r="W28" s="152">
        <f t="shared" ca="1" si="14"/>
        <v>567.37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0.30430000000000001</v>
      </c>
      <c r="AJ28" s="553"/>
      <c r="AL28" s="574"/>
      <c r="AM28" s="431">
        <f t="shared" ca="1" si="0"/>
        <v>0</v>
      </c>
      <c r="AN28" s="617">
        <f t="shared" ca="1" si="23"/>
        <v>567.37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5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0.30430000000000001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5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(Sem Código)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0.30430000000000001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5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(Sem Código)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(Sem Código)</v>
      </c>
      <c r="AG31" s="550">
        <f t="shared" ca="1" si="21"/>
        <v>0</v>
      </c>
      <c r="AH31" s="551">
        <f t="shared" ca="1" si="22"/>
        <v>0.30430000000000001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5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0.30430000000000001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5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0.30430000000000001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x14ac:dyDescent="0.2">
      <c r="A34">
        <f t="shared" si="1"/>
        <v>3</v>
      </c>
      <c r="B34">
        <f t="shared" ca="1" si="2"/>
        <v>2</v>
      </c>
      <c r="C34">
        <f t="shared" ca="1" si="3"/>
        <v>2</v>
      </c>
      <c r="D34">
        <f t="shared" ca="1" si="4"/>
        <v>8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8</v>
      </c>
      <c r="L34" s="144" t="str">
        <f t="shared" ca="1" si="10"/>
        <v>F</v>
      </c>
      <c r="M34" s="145" t="s">
        <v>196</v>
      </c>
      <c r="N34" s="146" t="str">
        <f t="shared" ca="1" si="11"/>
        <v>Nível 2</v>
      </c>
      <c r="O34" s="147" t="str">
        <f t="shared" ca="1" si="12"/>
        <v>1.3.</v>
      </c>
      <c r="P34" s="148" t="s">
        <v>246</v>
      </c>
      <c r="Q34" s="149"/>
      <c r="R34" s="150" t="s">
        <v>459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23043.5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23043.5</v>
      </c>
      <c r="AB34" s="158">
        <f t="shared" ca="1" si="17"/>
        <v>0</v>
      </c>
      <c r="AC34" s="159" t="str">
        <f t="shared" ca="1" si="18"/>
        <v/>
      </c>
      <c r="AD34" s="105">
        <f ca="1">IF(C34&lt;=CRONO.NivelExibicao,MAX($AD$15:OFFSET(AD34,-1,0))+IF($C34&lt;&gt;1,1,MAX(1,COUNTIF(QCI!$A$13:$A$24,OFFSET($E34,-1,0)))),"")</f>
        <v>4</v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0.30430000000000001</v>
      </c>
      <c r="AJ34" s="553"/>
      <c r="AL34" s="574"/>
      <c r="AM34" s="431">
        <f t="shared" ca="1" si="0"/>
        <v>23043.5</v>
      </c>
      <c r="AN34" s="617">
        <f t="shared" ca="1" si="23"/>
        <v>0</v>
      </c>
    </row>
    <row r="35" spans="1:40" ht="38.2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1.3.1.</v>
      </c>
      <c r="P35" s="148" t="s">
        <v>246</v>
      </c>
      <c r="Q35" s="149" t="s">
        <v>460</v>
      </c>
      <c r="R35" s="150" t="str">
        <f t="shared" ca="1" si="24"/>
        <v>REVESTIMENTO CERÂMICO PARA PISO COM PLACAS TIPO ESMALTADA EXTRA DE DIMENSÕES 45X45 CM APLICADA EM AMBIENTES DE ÁREA ENTRE 5 M2 E 10 M2. AF_06/2014</v>
      </c>
      <c r="S35" s="151" t="str">
        <f t="shared" ca="1" si="13"/>
        <v>M2</v>
      </c>
      <c r="T35" s="152">
        <f ca="1">OFFSET(CÁLCULO!H$15,ROW($T35)-ROW(T$15),0)</f>
        <v>297</v>
      </c>
      <c r="U35" s="153">
        <v>47.28</v>
      </c>
      <c r="V35" s="154" t="s">
        <v>155</v>
      </c>
      <c r="W35" s="152">
        <f t="shared" ca="1" si="14"/>
        <v>61.67</v>
      </c>
      <c r="X35" s="155">
        <f t="shared" ca="1" si="15"/>
        <v>18315.990000000002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18315.990000000002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SINAPI 87250</v>
      </c>
      <c r="AF35" s="160">
        <f t="shared" ca="1" si="20"/>
        <v>5714</v>
      </c>
      <c r="AG35" s="550">
        <f t="shared" ca="1" si="21"/>
        <v>47.28</v>
      </c>
      <c r="AH35" s="551">
        <f t="shared" ca="1" si="22"/>
        <v>0.30430000000000001</v>
      </c>
      <c r="AJ35" s="553">
        <v>297</v>
      </c>
      <c r="AL35" s="574"/>
      <c r="AM35" s="431">
        <f t="shared" ca="1" si="0"/>
        <v>18315.990000000002</v>
      </c>
      <c r="AN35" s="617">
        <f t="shared" ca="1" si="23"/>
        <v>61.67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1.3.2.</v>
      </c>
      <c r="P36" s="148" t="s">
        <v>452</v>
      </c>
      <c r="Q36" s="149" t="s">
        <v>461</v>
      </c>
      <c r="R36" s="150" t="str">
        <f ca="1">IF($C36="S",REFERENCIA.Descricao,"(digite a descrição aqui)")</f>
        <v xml:space="preserve">FRESAGEM DE CONCRETO DE 0,5 CM DE PROFUNDIADADE NO MAXIMO XOM CARREGAMENTO DE ENTULHO </v>
      </c>
      <c r="S36" s="151" t="str">
        <f t="shared" ca="1" si="13"/>
        <v xml:space="preserve">M2    </v>
      </c>
      <c r="T36" s="152">
        <f ca="1">OFFSET(CÁLCULO!H$15,ROW($T36)-ROW(T$15),0)</f>
        <v>237</v>
      </c>
      <c r="U36" s="153">
        <v>6.36</v>
      </c>
      <c r="V36" s="154" t="s">
        <v>155</v>
      </c>
      <c r="W36" s="152">
        <f t="shared" ca="1" si="14"/>
        <v>8.3000000000000007</v>
      </c>
      <c r="X36" s="155">
        <f t="shared" ca="1" si="15"/>
        <v>1967.1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1967.1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Composição 004</v>
      </c>
      <c r="AF36" s="160">
        <f t="shared" ca="1" si="20"/>
        <v>19</v>
      </c>
      <c r="AG36" s="550">
        <f t="shared" ca="1" si="21"/>
        <v>6.36</v>
      </c>
      <c r="AH36" s="551">
        <f t="shared" ca="1" si="22"/>
        <v>0.30430000000000001</v>
      </c>
      <c r="AJ36" s="553">
        <v>237</v>
      </c>
      <c r="AL36" s="574"/>
      <c r="AM36" s="431">
        <f t="shared" ca="1" si="0"/>
        <v>1967.1</v>
      </c>
      <c r="AN36" s="617">
        <f t="shared" ca="1" si="23"/>
        <v>8.3000000000000007</v>
      </c>
    </row>
    <row r="37" spans="1:40" ht="25.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1.3.3.</v>
      </c>
      <c r="P37" s="148" t="s">
        <v>246</v>
      </c>
      <c r="Q37" s="149" t="s">
        <v>462</v>
      </c>
      <c r="R37" s="150" t="str">
        <f t="shared" ca="1" si="24"/>
        <v>DEMOLIÇÃO DE REVESTIMENTO CERÂMICO, DE FORMA MANUAL, SEM REAPROVEITAMENTO. AF_12/2017</v>
      </c>
      <c r="S37" s="151" t="str">
        <f t="shared" ca="1" si="13"/>
        <v>M2</v>
      </c>
      <c r="T37" s="152">
        <f ca="1">OFFSET(CÁLCULO!H$15,ROW($T37)-ROW(T$15),0)</f>
        <v>60</v>
      </c>
      <c r="U37" s="153">
        <v>19.82</v>
      </c>
      <c r="V37" s="154" t="s">
        <v>155</v>
      </c>
      <c r="W37" s="152">
        <f t="shared" ca="1" si="14"/>
        <v>25.85</v>
      </c>
      <c r="X37" s="155">
        <f t="shared" ca="1" si="15"/>
        <v>1551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1551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97633</v>
      </c>
      <c r="AF37" s="160">
        <f t="shared" ca="1" si="20"/>
        <v>6354</v>
      </c>
      <c r="AG37" s="550">
        <f t="shared" ca="1" si="21"/>
        <v>19.82</v>
      </c>
      <c r="AH37" s="551">
        <f t="shared" ca="1" si="22"/>
        <v>0.30430000000000001</v>
      </c>
      <c r="AJ37" s="553">
        <v>60</v>
      </c>
      <c r="AL37" s="574"/>
      <c r="AM37" s="431">
        <f t="shared" ca="1" si="0"/>
        <v>1551</v>
      </c>
      <c r="AN37" s="617">
        <f t="shared" ca="1" si="23"/>
        <v>25.85</v>
      </c>
    </row>
    <row r="38" spans="1:40" ht="25.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1.3.4.</v>
      </c>
      <c r="P38" s="148" t="s">
        <v>246</v>
      </c>
      <c r="Q38" s="149" t="s">
        <v>470</v>
      </c>
      <c r="R38" s="150" t="str">
        <f t="shared" ca="1" si="24"/>
        <v>GRELHA FF 30X90CM, 135KG, P/ CX RALO COM ASSENTAMENTO DE ARGAMASSA CIMENTO/AREIA 1:4 - FORNECIMENTO E INSTALAÇÃO</v>
      </c>
      <c r="S38" s="151" t="str">
        <f t="shared" ca="1" si="13"/>
        <v>UN</v>
      </c>
      <c r="T38" s="152">
        <f ca="1">OFFSET(CÁLCULO!H$15,ROW($T38)-ROW(T$15),0)</f>
        <v>2</v>
      </c>
      <c r="U38" s="153">
        <v>456.75</v>
      </c>
      <c r="V38" s="154" t="s">
        <v>155</v>
      </c>
      <c r="W38" s="152">
        <f t="shared" ca="1" si="14"/>
        <v>595.74</v>
      </c>
      <c r="X38" s="155">
        <f t="shared" ca="1" si="15"/>
        <v>1191.48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1191.48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83716</v>
      </c>
      <c r="AF38" s="160">
        <f t="shared" ca="1" si="20"/>
        <v>1428</v>
      </c>
      <c r="AG38" s="550">
        <f t="shared" ca="1" si="21"/>
        <v>456.75</v>
      </c>
      <c r="AH38" s="551">
        <f t="shared" ca="1" si="22"/>
        <v>0.30430000000000001</v>
      </c>
      <c r="AJ38" s="553">
        <v>2</v>
      </c>
      <c r="AL38" s="574"/>
      <c r="AM38" s="431">
        <f t="shared" ca="1" si="0"/>
        <v>1191.48</v>
      </c>
      <c r="AN38" s="617">
        <f t="shared" ca="1" si="23"/>
        <v>595.74</v>
      </c>
    </row>
    <row r="39" spans="1:40" ht="5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5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1.3.5.</v>
      </c>
      <c r="P39" s="148" t="s">
        <v>246</v>
      </c>
      <c r="Q39" s="149" t="s">
        <v>471</v>
      </c>
      <c r="R39" s="150" t="str">
        <f ca="1">IF($C39="S",REFERENCIA.Descricao,"(digite a descrição aqui)")</f>
        <v>ASSENTAMENTO DE TUBO DE PVC PBA PARA REDE DE ÁGUA, DN 100 MM, JUNTA ELÁSTICA INTEGRADA, INSTALADO EM LOCAL COM NÍVEL ALTO DE INTERFERÊNCIAS (NÃO INCLUI FORNECIMENTO). AF_11/2017</v>
      </c>
      <c r="S39" s="151" t="str">
        <f t="shared" ca="1" si="13"/>
        <v>M</v>
      </c>
      <c r="T39" s="152">
        <f ca="1">OFFSET(CÁLCULO!H$15,ROW($T39)-ROW(T$15),0)</f>
        <v>4.2</v>
      </c>
      <c r="U39" s="153">
        <v>3.27</v>
      </c>
      <c r="V39" s="154" t="s">
        <v>155</v>
      </c>
      <c r="W39" s="152">
        <f t="shared" ca="1" si="14"/>
        <v>4.2699999999999996</v>
      </c>
      <c r="X39" s="155">
        <f t="shared" ca="1" si="15"/>
        <v>17.93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17.93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97123</v>
      </c>
      <c r="AF39" s="160">
        <f t="shared" ca="1" si="20"/>
        <v>144</v>
      </c>
      <c r="AG39" s="550">
        <f t="shared" ca="1" si="21"/>
        <v>3.27</v>
      </c>
      <c r="AH39" s="551">
        <f t="shared" ca="1" si="22"/>
        <v>0.30430000000000001</v>
      </c>
      <c r="AJ39" s="553">
        <v>3.5</v>
      </c>
      <c r="AL39" s="574"/>
      <c r="AM39" s="431">
        <f t="shared" ca="1" si="0"/>
        <v>17.93</v>
      </c>
      <c r="AN39" s="617">
        <f t="shared" ca="1" si="23"/>
        <v>4.2699999999999996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5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0.30430000000000001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5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0.30430000000000001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x14ac:dyDescent="0.2">
      <c r="A42">
        <f t="shared" si="1"/>
        <v>4</v>
      </c>
      <c r="B42">
        <f t="shared" ca="1" si="2"/>
        <v>2</v>
      </c>
      <c r="C42">
        <f t="shared" ca="1" si="3"/>
        <v>2</v>
      </c>
      <c r="D42">
        <f t="shared" ca="1" si="4"/>
        <v>8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>
        <f ca="1">IF(OR($C42="S",$C42=0),0,MATCH(OFFSET($D42,0,$C42)+IF($C42&lt;&gt;1,1,COUNTIF(QCI!$A$13:$A$24,ORÇAMENTO!E42)),OFFSET($D42,1,$C42,ROW($C$266)-ROW($C42)),0))</f>
        <v>8</v>
      </c>
      <c r="L42" s="144" t="str">
        <f t="shared" ca="1" si="10"/>
        <v>F</v>
      </c>
      <c r="M42" s="145" t="s">
        <v>197</v>
      </c>
      <c r="N42" s="146" t="str">
        <f t="shared" ca="1" si="11"/>
        <v>Nível 2</v>
      </c>
      <c r="O42" s="147" t="str">
        <f t="shared" ca="1" si="12"/>
        <v>1.4.</v>
      </c>
      <c r="P42" s="148" t="s">
        <v>246</v>
      </c>
      <c r="Q42" s="149"/>
      <c r="R42" s="150" t="s">
        <v>463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74712.960000000006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74712.959999999992</v>
      </c>
      <c r="AB42" s="158">
        <f t="shared" ca="1" si="17"/>
        <v>0</v>
      </c>
      <c r="AC42" s="159" t="str">
        <f t="shared" ca="1" si="18"/>
        <v/>
      </c>
      <c r="AD42" s="105">
        <f ca="1">IF(C42&lt;=CRONO.NivelExibicao,MAX($AD$15:OFFSET(AD42,-1,0))+IF($C42&lt;&gt;1,1,MAX(1,COUNTIF(QCI!$A$13:$A$24,OFFSET($E42,-1,0)))),"")</f>
        <v>5</v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0.30430000000000001</v>
      </c>
      <c r="AJ42" s="553"/>
      <c r="AL42" s="574"/>
      <c r="AM42" s="431">
        <f t="shared" ca="1" si="0"/>
        <v>74712.960000000006</v>
      </c>
      <c r="AN42" s="617">
        <f t="shared" ca="1" si="23"/>
        <v>0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1.4.1.</v>
      </c>
      <c r="P43" s="148" t="s">
        <v>246</v>
      </c>
      <c r="Q43" s="149" t="s">
        <v>464</v>
      </c>
      <c r="R43" s="150" t="str">
        <f ca="1">IF($C43="S",REFERENCIA.Descricao,"(digite a descrição aqui)")</f>
        <v>APLICAÇÃO DE FUNDO SELADOR ACRÍLICO EM TETO, UMA DEMÃO. AF_06/2014</v>
      </c>
      <c r="S43" s="151" t="str">
        <f t="shared" ca="1" si="13"/>
        <v>M2</v>
      </c>
      <c r="T43" s="152">
        <f ca="1">OFFSET(CÁLCULO!H$15,ROW($T43)-ROW(T$15),0)</f>
        <v>280.32</v>
      </c>
      <c r="U43" s="153">
        <v>2.91</v>
      </c>
      <c r="V43" s="154" t="s">
        <v>155</v>
      </c>
      <c r="W43" s="152">
        <f t="shared" ca="1" si="14"/>
        <v>3.8</v>
      </c>
      <c r="X43" s="155">
        <f t="shared" ca="1" si="15"/>
        <v>1065.22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1065.22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SINAPI 88484</v>
      </c>
      <c r="AF43" s="160">
        <f t="shared" ca="1" si="20"/>
        <v>5591</v>
      </c>
      <c r="AG43" s="550">
        <f t="shared" ca="1" si="21"/>
        <v>2.91</v>
      </c>
      <c r="AH43" s="551">
        <f t="shared" ca="1" si="22"/>
        <v>0.30430000000000001</v>
      </c>
      <c r="AJ43" s="553">
        <v>26032</v>
      </c>
      <c r="AL43" s="574"/>
      <c r="AM43" s="431">
        <f t="shared" ca="1" si="0"/>
        <v>1065.22</v>
      </c>
      <c r="AN43" s="617">
        <f t="shared" ca="1" si="23"/>
        <v>3.8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1.4.2.</v>
      </c>
      <c r="P44" s="148" t="s">
        <v>246</v>
      </c>
      <c r="Q44" s="149" t="s">
        <v>465</v>
      </c>
      <c r="R44" s="150" t="str">
        <f t="shared" ca="1" si="24"/>
        <v>APLICAÇÃO DE FUNDO SELADOR ACRÍLICO EM PAREDES, UMA DEMÃO. AF_06/2014</v>
      </c>
      <c r="S44" s="151" t="str">
        <f t="shared" ca="1" si="13"/>
        <v>M2</v>
      </c>
      <c r="T44" s="152">
        <f ca="1">OFFSET(CÁLCULO!H$15,ROW($T44)-ROW(T$15),0)</f>
        <v>1207.21</v>
      </c>
      <c r="U44" s="153">
        <v>2.5099999999999998</v>
      </c>
      <c r="V44" s="154" t="s">
        <v>155</v>
      </c>
      <c r="W44" s="152">
        <f t="shared" ca="1" si="14"/>
        <v>3.27</v>
      </c>
      <c r="X44" s="155">
        <f t="shared" ca="1" si="15"/>
        <v>3947.58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3947.58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88485</v>
      </c>
      <c r="AF44" s="160">
        <f t="shared" ca="1" si="20"/>
        <v>5592</v>
      </c>
      <c r="AG44" s="550">
        <f t="shared" ca="1" si="21"/>
        <v>2.5099999999999998</v>
      </c>
      <c r="AH44" s="551">
        <f t="shared" ca="1" si="22"/>
        <v>0.30430000000000001</v>
      </c>
      <c r="AJ44" s="553">
        <v>1207.21</v>
      </c>
      <c r="AL44" s="574"/>
      <c r="AM44" s="431">
        <f t="shared" ca="1" si="0"/>
        <v>3947.58</v>
      </c>
      <c r="AN44" s="617">
        <f t="shared" ca="1" si="23"/>
        <v>3.27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1.4.3.</v>
      </c>
      <c r="P45" s="148" t="s">
        <v>246</v>
      </c>
      <c r="Q45" s="149" t="s">
        <v>466</v>
      </c>
      <c r="R45" s="150" t="str">
        <f t="shared" ca="1" si="24"/>
        <v>APLICAÇÃO MANUAL DE PINTURA COM TINTA LÁTEX ACRÍLICA EM TETO, DUAS DEMÃOS. AF_06/2014</v>
      </c>
      <c r="S45" s="151" t="str">
        <f t="shared" ca="1" si="13"/>
        <v>M2</v>
      </c>
      <c r="T45" s="152">
        <f ca="1">OFFSET(CÁLCULO!H$15,ROW($T45)-ROW(T$15),0)</f>
        <v>280.32</v>
      </c>
      <c r="U45" s="153">
        <v>15.73</v>
      </c>
      <c r="V45" s="154" t="s">
        <v>155</v>
      </c>
      <c r="W45" s="152">
        <f t="shared" ca="1" si="14"/>
        <v>20.52</v>
      </c>
      <c r="X45" s="155">
        <f t="shared" ca="1" si="15"/>
        <v>5752.17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5752.17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88488</v>
      </c>
      <c r="AF45" s="160">
        <f t="shared" ca="1" si="20"/>
        <v>5593</v>
      </c>
      <c r="AG45" s="550">
        <f t="shared" ca="1" si="21"/>
        <v>15.73</v>
      </c>
      <c r="AH45" s="551">
        <f t="shared" ca="1" si="22"/>
        <v>0.30430000000000001</v>
      </c>
      <c r="AJ45" s="553">
        <v>260.32</v>
      </c>
      <c r="AL45" s="574"/>
      <c r="AM45" s="431">
        <f t="shared" ca="1" si="0"/>
        <v>5752.17</v>
      </c>
      <c r="AN45" s="617">
        <f t="shared" ca="1" si="23"/>
        <v>20.52</v>
      </c>
    </row>
    <row r="46" spans="1:40" ht="25.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1.4.4.</v>
      </c>
      <c r="P46" s="148" t="s">
        <v>246</v>
      </c>
      <c r="Q46" s="149" t="s">
        <v>467</v>
      </c>
      <c r="R46" s="150" t="str">
        <f t="shared" ca="1" si="24"/>
        <v>APLICAÇÃO MANUAL DE PINTURA COM TINTA LÁTEX ACRÍLICA EM PAREDES, DUAS DEMÃOS. AF_06/2014</v>
      </c>
      <c r="S46" s="151" t="str">
        <f t="shared" ca="1" si="13"/>
        <v>M2</v>
      </c>
      <c r="T46" s="152">
        <f ca="1">OFFSET(CÁLCULO!H$15,ROW($T46)-ROW(T$15),0)</f>
        <v>1207.21</v>
      </c>
      <c r="U46" s="153">
        <v>13.89</v>
      </c>
      <c r="V46" s="154" t="s">
        <v>155</v>
      </c>
      <c r="W46" s="152">
        <f t="shared" ca="1" si="14"/>
        <v>18.12</v>
      </c>
      <c r="X46" s="155">
        <f t="shared" ca="1" si="15"/>
        <v>21874.65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21874.65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88489</v>
      </c>
      <c r="AF46" s="160">
        <f t="shared" ca="1" si="20"/>
        <v>5594</v>
      </c>
      <c r="AG46" s="550">
        <f t="shared" ca="1" si="21"/>
        <v>13.89</v>
      </c>
      <c r="AH46" s="551">
        <f t="shared" ca="1" si="22"/>
        <v>0.30430000000000001</v>
      </c>
      <c r="AJ46" s="553">
        <v>1207.21</v>
      </c>
      <c r="AL46" s="574"/>
      <c r="AM46" s="431">
        <f t="shared" ca="1" si="0"/>
        <v>21874.65</v>
      </c>
      <c r="AN46" s="617">
        <f t="shared" ca="1" si="23"/>
        <v>18.12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5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1.4.5.</v>
      </c>
      <c r="P47" s="148" t="s">
        <v>246</v>
      </c>
      <c r="Q47" s="149" t="s">
        <v>468</v>
      </c>
      <c r="R47" s="150" t="str">
        <f t="shared" ca="1" si="24"/>
        <v>APLICAÇÃO E LIXAMENTO DE MASSA LÁTEX EM PAREDES, UMA DEMÃO. AF_06/2014</v>
      </c>
      <c r="S47" s="151" t="str">
        <f t="shared" ca="1" si="13"/>
        <v>M2</v>
      </c>
      <c r="T47" s="152">
        <f ca="1">OFFSET(CÁLCULO!H$15,ROW($T47)-ROW(T$15),0)</f>
        <v>1207.21</v>
      </c>
      <c r="U47" s="153">
        <v>10.89</v>
      </c>
      <c r="V47" s="154" t="s">
        <v>155</v>
      </c>
      <c r="W47" s="152">
        <f t="shared" ca="1" si="14"/>
        <v>14.2</v>
      </c>
      <c r="X47" s="155">
        <f t="shared" ca="1" si="15"/>
        <v>17142.38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17142.38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88495</v>
      </c>
      <c r="AF47" s="160">
        <f t="shared" ca="1" si="20"/>
        <v>5596</v>
      </c>
      <c r="AG47" s="550">
        <f t="shared" ca="1" si="21"/>
        <v>10.89</v>
      </c>
      <c r="AH47" s="551">
        <f t="shared" ca="1" si="22"/>
        <v>0.30430000000000001</v>
      </c>
      <c r="AJ47" s="553">
        <v>1207.21</v>
      </c>
      <c r="AL47" s="574"/>
      <c r="AM47" s="431">
        <f t="shared" ca="1" si="0"/>
        <v>17142.38</v>
      </c>
      <c r="AN47" s="617">
        <f t="shared" ca="1" si="23"/>
        <v>14.2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6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1.4.6.</v>
      </c>
      <c r="P48" s="148" t="s">
        <v>246</v>
      </c>
      <c r="Q48" s="149" t="s">
        <v>469</v>
      </c>
      <c r="R48" s="150" t="str">
        <f t="shared" ca="1" si="24"/>
        <v>APLICAÇÃO E LIXAMENTO DE MASSA LÁTEX EM TETO, DUAS DEMÃOS. AF_06/2014</v>
      </c>
      <c r="S48" s="151" t="str">
        <f t="shared" ca="1" si="13"/>
        <v>M2</v>
      </c>
      <c r="T48" s="152">
        <f ca="1">OFFSET(CÁLCULO!H$15,ROW($T48)-ROW(T$15),0)</f>
        <v>280.32</v>
      </c>
      <c r="U48" s="153">
        <v>26.73</v>
      </c>
      <c r="V48" s="154" t="s">
        <v>155</v>
      </c>
      <c r="W48" s="152">
        <f t="shared" ca="1" si="14"/>
        <v>34.86</v>
      </c>
      <c r="X48" s="155">
        <f t="shared" ca="1" si="15"/>
        <v>9771.9599999999991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9771.9599999999991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88496</v>
      </c>
      <c r="AF48" s="160">
        <f t="shared" ca="1" si="20"/>
        <v>5597</v>
      </c>
      <c r="AG48" s="550">
        <f t="shared" ca="1" si="21"/>
        <v>26.73</v>
      </c>
      <c r="AH48" s="551">
        <f t="shared" ca="1" si="22"/>
        <v>0.30430000000000001</v>
      </c>
      <c r="AJ48" s="553">
        <v>260.32</v>
      </c>
      <c r="AL48" s="574"/>
      <c r="AM48" s="431">
        <f t="shared" ca="1" si="0"/>
        <v>9771.9599999999991</v>
      </c>
      <c r="AN48" s="617">
        <f t="shared" ca="1" si="23"/>
        <v>34.86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7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1.4.7.</v>
      </c>
      <c r="P49" s="148" t="s">
        <v>246</v>
      </c>
      <c r="Q49" s="149" t="s">
        <v>484</v>
      </c>
      <c r="R49" s="150" t="str">
        <f t="shared" ca="1" si="24"/>
        <v>IMPERMEABILIZAÇÃO DE SUPERFÍCIE COM MEMBRANA À BASE DE RESINA ACRÍLICA, 3 DEMÃOS. AF_06/2018</v>
      </c>
      <c r="S49" s="151" t="str">
        <f t="shared" ca="1" si="13"/>
        <v>M2</v>
      </c>
      <c r="T49" s="152">
        <f ca="1">OFFSET(CÁLCULO!H$15,ROW($T49)-ROW(T$15),0)</f>
        <v>310</v>
      </c>
      <c r="U49" s="153">
        <v>37.49</v>
      </c>
      <c r="V49" s="154" t="s">
        <v>155</v>
      </c>
      <c r="W49" s="152">
        <f t="shared" ca="1" si="14"/>
        <v>48.9</v>
      </c>
      <c r="X49" s="155">
        <f t="shared" ca="1" si="15"/>
        <v>15159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15159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98554</v>
      </c>
      <c r="AF49" s="160">
        <f t="shared" ca="1" si="20"/>
        <v>2543</v>
      </c>
      <c r="AG49" s="550">
        <f t="shared" ca="1" si="21"/>
        <v>37.49</v>
      </c>
      <c r="AH49" s="551">
        <f t="shared" ca="1" si="22"/>
        <v>0.30430000000000001</v>
      </c>
      <c r="AJ49" s="553">
        <v>265</v>
      </c>
      <c r="AL49" s="574"/>
      <c r="AM49" s="431">
        <f t="shared" ca="1" si="0"/>
        <v>15159</v>
      </c>
      <c r="AN49" s="617">
        <f t="shared" ca="1" si="23"/>
        <v>48.9</v>
      </c>
    </row>
    <row r="50" spans="1:40" x14ac:dyDescent="0.2">
      <c r="A50">
        <f t="shared" si="1"/>
        <v>4</v>
      </c>
      <c r="B50">
        <f t="shared" ca="1" si="2"/>
        <v>2</v>
      </c>
      <c r="C50">
        <f t="shared" ca="1" si="3"/>
        <v>2</v>
      </c>
      <c r="D50">
        <f t="shared" ca="1" si="4"/>
        <v>216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216</v>
      </c>
      <c r="K50" t="e">
        <f ca="1">IF(OR($C50="S",$C50=0),0,MATCH(OFFSET($D50,0,$C50)+IF($C50&lt;&gt;1,1,COUNTIF(QCI!$A$13:$A$24,ORÇAMENTO!E50)),OFFSET($D50,1,$C50,ROW($C$266)-ROW($C50)),0))</f>
        <v>#N/A</v>
      </c>
      <c r="L50" s="144" t="str">
        <f t="shared" ca="1" si="10"/>
        <v>F</v>
      </c>
      <c r="M50" s="145" t="s">
        <v>197</v>
      </c>
      <c r="N50" s="146" t="str">
        <f t="shared" ca="1" si="11"/>
        <v>Nível 2</v>
      </c>
      <c r="O50" s="147" t="str">
        <f t="shared" ca="1" si="12"/>
        <v>1.5.</v>
      </c>
      <c r="P50" s="148" t="s">
        <v>246</v>
      </c>
      <c r="Q50" s="149"/>
      <c r="R50" s="150" t="str">
        <f ca="1">IF($C50="S",REFERENCIA.Descricao,"(SERVIÇOS FINAIS)")</f>
        <v>(SERVIÇOS FINAIS)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843.6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843.6</v>
      </c>
      <c r="AB50" s="158">
        <f t="shared" ca="1" si="17"/>
        <v>0</v>
      </c>
      <c r="AC50" s="159" t="str">
        <f t="shared" ca="1" si="18"/>
        <v/>
      </c>
      <c r="AD50" s="105">
        <f ca="1">IF(C50&lt;=CRONO.NivelExibicao,MAX($AD$15:OFFSET(AD50,-1,0))+IF($C50&lt;&gt;1,1,MAX(1,COUNTIF(QCI!$A$13:$A$24,OFFSET($E50,-1,0)))),"")</f>
        <v>6</v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0.30430000000000001</v>
      </c>
      <c r="AJ50" s="553"/>
      <c r="AL50" s="574"/>
      <c r="AM50" s="431">
        <f t="shared" ca="1" si="0"/>
        <v>843.6</v>
      </c>
      <c r="AN50" s="617">
        <f t="shared" ca="1" si="23"/>
        <v>0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1.5.1.</v>
      </c>
      <c r="P51" s="148" t="s">
        <v>246</v>
      </c>
      <c r="Q51" s="149" t="s">
        <v>491</v>
      </c>
      <c r="R51" s="150" t="str">
        <f t="shared" ca="1" si="24"/>
        <v>LIMPEZA DE SUPERFÍCIE COM JATO DE ALTA PRESSÃO. AF_04/2019</v>
      </c>
      <c r="S51" s="151" t="str">
        <f t="shared" ca="1" si="13"/>
        <v>M2</v>
      </c>
      <c r="T51" s="152">
        <f ca="1">OFFSET(CÁLCULO!H$15,ROW($T51)-ROW(T$15),0)</f>
        <v>380</v>
      </c>
      <c r="U51" s="153">
        <v>1.7</v>
      </c>
      <c r="V51" s="154" t="s">
        <v>155</v>
      </c>
      <c r="W51" s="152">
        <f t="shared" ca="1" si="14"/>
        <v>2.2200000000000002</v>
      </c>
      <c r="X51" s="155">
        <f t="shared" ca="1" si="15"/>
        <v>843.6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843.6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99814</v>
      </c>
      <c r="AF51" s="160">
        <f t="shared" ca="1" si="20"/>
        <v>6314</v>
      </c>
      <c r="AG51" s="550">
        <f t="shared" ca="1" si="21"/>
        <v>1.7</v>
      </c>
      <c r="AH51" s="551">
        <f t="shared" ca="1" si="22"/>
        <v>0.30430000000000001</v>
      </c>
      <c r="AJ51" s="553"/>
      <c r="AL51" s="574"/>
      <c r="AM51" s="431">
        <f t="shared" ca="1" si="0"/>
        <v>843.6</v>
      </c>
      <c r="AN51" s="617">
        <f t="shared" ca="1" si="23"/>
        <v>2.2200000000000002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0.30430000000000001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1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0.30430000000000001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0.30430000000000001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0.30430000000000001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0.30430000000000001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0.30430000000000001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0.30430000000000001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0.30430000000000001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0.30430000000000001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0.30430000000000001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0.30430000000000001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0.30430000000000001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0.30430000000000001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0.30430000000000001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0.30430000000000001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0.30430000000000001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0.30430000000000001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0.30430000000000001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0.30430000000000001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0.30430000000000001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0.30430000000000001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0.30430000000000001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0.30430000000000001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0.30430000000000001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0.30430000000000001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0.30430000000000001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0.30430000000000001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0.30430000000000001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0.30430000000000001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0.30430000000000001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0.30430000000000001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0.30430000000000001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0.30430000000000001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0.30430000000000001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0.30430000000000001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0.30430000000000001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0.30430000000000001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0.30430000000000001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0.30430000000000001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0.30430000000000001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0.30430000000000001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5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0.30430000000000001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5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0.30430000000000001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5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0.30430000000000001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5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0.30430000000000001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5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0.30430000000000001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5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0.30430000000000001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5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0.30430000000000001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5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0.30430000000000001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5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0.30430000000000001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5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0.30430000000000001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5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0.30430000000000001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5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0.30430000000000001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5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0.30430000000000001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5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0.30430000000000001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5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0.30430000000000001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5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0.30430000000000001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5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0.30430000000000001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5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0.30430000000000001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5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0.30430000000000001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5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0.30430000000000001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5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0.30430000000000001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5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0.30430000000000001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5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0.30430000000000001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5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0.30430000000000001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5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0.30430000000000001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5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0.30430000000000001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5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0.30430000000000001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5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0.30430000000000001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5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0.30430000000000001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5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0.30430000000000001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5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0.30430000000000001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5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0.30430000000000001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5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0.30430000000000001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0.30430000000000001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0.30430000000000001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0.30430000000000001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0.30430000000000001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0.30430000000000001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0.30430000000000001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0.30430000000000001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0.30430000000000001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0.30430000000000001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0.30430000000000001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0.30430000000000001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0.30430000000000001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0.30430000000000001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0.30430000000000001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0.30430000000000001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0.30430000000000001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0.30430000000000001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0.30430000000000001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0.30430000000000001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0.30430000000000001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0.30430000000000001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0.30430000000000001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0.30430000000000001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0.30430000000000001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0.30430000000000001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0.30430000000000001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0.30430000000000001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0.30430000000000001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0.30430000000000001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0.30430000000000001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0.30430000000000001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0.30430000000000001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0.30430000000000001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0.30430000000000001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0.30430000000000001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0.30430000000000001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0.30430000000000001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0.30430000000000001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0.30430000000000001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0.30430000000000001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0.30430000000000001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0.30430000000000001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0.30430000000000001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0.30430000000000001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0.30430000000000001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0.30430000000000001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0.30430000000000001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0.30430000000000001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0.30430000000000001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0.30430000000000001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0.30430000000000001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0.30430000000000001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0.30430000000000001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0.30430000000000001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0.30430000000000001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0.30430000000000001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0.30430000000000001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0.30430000000000001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0.30430000000000001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0.30430000000000001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0.30430000000000001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0.30430000000000001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0.30430000000000001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0.30430000000000001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0.30430000000000001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0.30430000000000001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0.30430000000000001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0.30430000000000001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0.30430000000000001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0.30430000000000001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0.30430000000000001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0.30430000000000001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0.30430000000000001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0.30430000000000001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0.30430000000000001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0.30430000000000001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0.30430000000000001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0.30430000000000001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0.30430000000000001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0.30430000000000001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0.30430000000000001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0.30430000000000001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0.30430000000000001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0.30430000000000001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0.30430000000000001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0.30430000000000001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0.30430000000000001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0.30430000000000001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0.30430000000000001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0.30430000000000001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0.30430000000000001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0.30430000000000001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0.30430000000000001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0.30430000000000001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0.30430000000000001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0.30430000000000001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0.30430000000000001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0.30430000000000001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0.30430000000000001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0.30430000000000001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0.30430000000000001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0.30430000000000001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0.30430000000000001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0.30430000000000001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0.30430000000000001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0.30430000000000001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0.30430000000000001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0.30430000000000001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0.30430000000000001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0.30430000000000001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0.30430000000000001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0.30430000000000001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0.30430000000000001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0.30430000000000001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0.30430000000000001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0.30430000000000001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0.30430000000000001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0.30430000000000001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0.30430000000000001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0.30430000000000001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0.30430000000000001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0.30430000000000001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0.30430000000000001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0.30430000000000001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0.30430000000000001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0.30430000000000001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0.30430000000000001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0.30430000000000001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0.30430000000000001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0.30430000000000001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0.30430000000000001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0.30430000000000001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0.30430000000000001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0.30430000000000001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0.30430000000000001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0.30430000000000001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0.30430000000000001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0.30430000000000001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0.30430000000000001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0.30430000000000001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MUNICIPIO DE CÉU AZUL -PR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44470</v>
      </c>
      <c r="P282" s="693"/>
      <c r="Q282" s="693"/>
      <c r="R282" s="105"/>
      <c r="S282" s="95" t="s">
        <v>108</v>
      </c>
      <c r="T282" s="96" t="str">
        <v>PR21735/D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P25" activePane="bottomRight" state="frozen"/>
      <selection activeCell="C1" sqref="C1"/>
      <selection pane="topRight" activeCell="I1" sqref="I1"/>
      <selection pane="bottomLeft" activeCell="C16" sqref="C16"/>
      <selection pane="bottomRight" activeCell="Q29" sqref="Q29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PLQ - PLANILHA DE LEVANTAMENTO DE QUANTIDADES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>Memória de Cálculo - (SELECIONAR)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439</v>
      </c>
      <c r="H4" s="666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>REFORMA CEMEI RAIO DE SOL</v>
      </c>
      <c r="F5" s="663"/>
      <c r="G5" s="663">
        <f>Import.SICONV</f>
        <v>0</v>
      </c>
      <c r="H5" s="663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 t="str">
        <f>Import.Proponente</f>
        <v>MUNICIPIO DE CÉU AZUL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488</v>
      </c>
      <c r="R12" s="195" t="s">
        <v>489</v>
      </c>
      <c r="S12" s="195" t="s">
        <v>490</v>
      </c>
      <c r="T12" s="195"/>
      <c r="U12" s="195"/>
      <c r="V12" s="195"/>
      <c r="W12" s="195"/>
      <c r="X12" s="195"/>
      <c r="Y12" s="195"/>
      <c r="Z12" s="196"/>
      <c r="AA12" s="192" t="s">
        <v>254</v>
      </c>
      <c r="AB12" s="197" t="str">
        <f ca="1">OFFSET($P$12,0,AB$13)</f>
        <v>META 01</v>
      </c>
      <c r="AC12" s="198" t="str">
        <f t="shared" ref="AC12:AK12" ca="1" si="0">OFFSET($P$12,0,AC$13)</f>
        <v>META 02</v>
      </c>
      <c r="AD12" s="198" t="str">
        <f t="shared" ca="1" si="0"/>
        <v>META 03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META 01</v>
      </c>
      <c r="AN12" s="198" t="str">
        <f t="shared" ref="AN12:AV12" ca="1" si="1">OFFSET($P$12,0,AN$13)</f>
        <v>META 02</v>
      </c>
      <c r="AO12" s="198" t="str">
        <f t="shared" ca="1" si="1"/>
        <v>META 03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META 01</v>
      </c>
      <c r="AY12" s="198" t="str">
        <f t="shared" ref="AY12:BG12" ca="1" si="2">OFFSET($P$12,0,AY$13)</f>
        <v>META 02</v>
      </c>
      <c r="AZ12" s="198" t="str">
        <f t="shared" ca="1" si="2"/>
        <v>META 03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>
        <f>Import.DescLote</f>
        <v>0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95047.4</v>
      </c>
      <c r="R15" s="221">
        <f t="shared" ca="1" si="5"/>
        <v>151031.07546975292</v>
      </c>
      <c r="S15" s="221">
        <f t="shared" ca="1" si="5"/>
        <v>21048.814530247088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95047.4</v>
      </c>
      <c r="AC15" s="224">
        <f ca="1">SUM(OFFSET(AC$15,1,0):AC$266)</f>
        <v>151031.07546975292</v>
      </c>
      <c r="AD15" s="224">
        <f ca="1">SUM(OFFSET(AD$15,1,0):AD$266)</f>
        <v>21048.814530247088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CEMEI RAIO DE SOL)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612" t="s">
        <v>472</v>
      </c>
      <c r="K18" s="209" t="s">
        <v>487</v>
      </c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>
        <v>3</v>
      </c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1252.1400000000001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REMOÇÃO DE TELHAS, DE FIBROCIMENTO, METÁLICA E CERÂMICA, DE FORMA MANUAL, SEM REAPROVEITAMENTO. AF_12/2017</v>
      </c>
      <c r="G19" s="208" t="str">
        <f ca="1">IF($D19&lt;&gt;"Serviço","",OFFSET(ORÇAMENTO!S$15,ROW(G19)-ROW(G$15),0))</f>
        <v>M2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380</v>
      </c>
      <c r="I19" s="612" t="s">
        <v>473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>
        <v>380</v>
      </c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1463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REMOÇÃO DE TRAMA DE MADEIRA PARA COBERTURA, DE FORMA MANUAL, SEM REAPROVEITAMENTO. AF_12/2017</v>
      </c>
      <c r="G20" s="208" t="str">
        <f ca="1">IF($D20&lt;&gt;"Serviço","",OFFSET(ORÇAMENTO!S$15,ROW(G20)-ROW(G$15),0))</f>
        <v>M2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380</v>
      </c>
      <c r="I20" s="612" t="s">
        <v>473</v>
      </c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>
        <v>380</v>
      </c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3154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COBERTURA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51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1.2.1.</v>
      </c>
      <c r="F23" s="207" t="str">
        <f ca="1">OFFSET(ORÇAMENTO!R$15,ROW(F23)-ROW(F$15),0)</f>
        <v>TELHAMENTO COM TELHA SANDUICHE EM AÇO GALCANIZADO COM EPS  E FACE SUPERIOR EM TELHA TRAPEZOIDAL E FACE INFERIOR EM CHPA PLANA DE 30MM, COM PRÉ PINTURA EM DUAS FACES,   INCLUSO ACESSORIOS DE FIXAÇÃO E TELHADISTA</v>
      </c>
      <c r="G23" s="208">
        <f ca="1">IF($D23&lt;&gt;"Serviço","",OFFSET(ORÇAMENTO!S$15,ROW(G23)-ROW(G$15),0))</f>
        <v>0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380</v>
      </c>
      <c r="I23" s="612" t="s">
        <v>473</v>
      </c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COBERTURA</v>
      </c>
      <c r="O23" s="213"/>
      <c r="Q23" s="213">
        <v>200</v>
      </c>
      <c r="R23" s="214">
        <v>180</v>
      </c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66702</v>
      </c>
      <c r="AC23" s="594">
        <f ca="1">IF(AND($D23="Serviço",AC$12&lt;&gt;0,$H23&gt;0,OR(AUTOEVENTO&lt;&gt;"manual",$M23&lt;&gt;1)),ROUND(OFFSET($P23,0,AC$13),15-13*ORÇAMENTO!$AF$7)/$H23*OFFSET(ORÇAMENTO!$X$15,ROW(AC23)-ROW(AC$15),0),0)</f>
        <v>60031.799999999996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2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1.2.2.</v>
      </c>
      <c r="F24" s="207" t="str">
        <f ca="1">OFFSET(ORÇAMENTO!R$15,ROW(F24)-ROW(F$15),0)</f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s="208" t="str">
        <f ca="1">IF($D24&lt;&gt;"Serviço","",OFFSET(ORÇAMENTO!S$15,ROW(G24)-ROW(G$15),0))</f>
        <v>M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55</v>
      </c>
      <c r="I24" s="612" t="s">
        <v>475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COBERTURA</v>
      </c>
      <c r="O24" s="213"/>
      <c r="Q24" s="213"/>
      <c r="R24" s="214">
        <v>55</v>
      </c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16089.7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2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38.25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1.2.3.</v>
      </c>
      <c r="F25" s="207" t="str">
        <f ca="1">OFFSET(ORÇAMENTO!R$15,ROW(F25)-ROW(F$15),0)</f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5" s="208" t="str">
        <f ca="1">IF($D25&lt;&gt;"Serviço","",OFFSET(ORÇAMENTO!S$15,ROW(G25)-ROW(G$15),0))</f>
        <v>M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24</v>
      </c>
      <c r="I25" s="612" t="s">
        <v>476</v>
      </c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COBERTURA</v>
      </c>
      <c r="O25" s="213"/>
      <c r="Q25" s="213"/>
      <c r="R25" s="214">
        <v>24</v>
      </c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2085.84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2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38.25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1.2.4.</v>
      </c>
      <c r="F26" s="207" t="str">
        <f ca="1">OFFSET(ORÇAMENTO!R$15,ROW(F26)-ROW(F$15),0)</f>
        <v>FABRICAÇÃO E INSTALAÇÃO DE TESOURA INTEIRA EM AÇO, VÃO DE 5 M, PARA TELHA ONDULADA DE FIBROCIMENTO, METÁLICA, PLÁSTICA OU TERMOACÚSTICA, INCLUSO IÇAMENTO. AF_12/2015</v>
      </c>
      <c r="G26" s="208" t="str">
        <f ca="1">IF($D26&lt;&gt;"Serviço","",OFFSET(ORÇAMENTO!S$15,ROW(G26)-ROW(G$15),0))</f>
        <v>UN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5</v>
      </c>
      <c r="I26" s="612" t="s">
        <v>474</v>
      </c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COBERTURA</v>
      </c>
      <c r="O26" s="213"/>
      <c r="Q26" s="213">
        <v>5</v>
      </c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10271.15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2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1.2.5.</v>
      </c>
      <c r="F27" s="207" t="str">
        <f ca="1">OFFSET(ORÇAMENTO!R$15,ROW(F27)-ROW(F$15),0)</f>
        <v>COBERTURA EM POLICARBONATO , INCLUSIVE ESTRUTRA METALICA E FIXADORES - INTALADO</v>
      </c>
      <c r="G27" s="208" t="str">
        <f ca="1">IF($D27&lt;&gt;"Serviço","",OFFSET(ORÇAMENTO!S$15,ROW(G27)-ROW(G$15),0))</f>
        <v>M2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12.6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COBERTURA</v>
      </c>
      <c r="O27" s="213"/>
      <c r="Q27" s="213">
        <v>12.6</v>
      </c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7477.6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2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COBERTURA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2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COBERTURA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2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7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(Sem Código)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COBERTURA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</v>
      </c>
      <c r="AN30" s="216">
        <f ca="1">IF($D30&lt;&gt;"Serviço",0,IF(AND(AUTOEVENTO="Manual",$M30=1),0,IF(OFFSET(CRONOPLE!$F$14,$M30,AN$13)="",10^12,OFFSET(CRONOPLE!$F$14,$M30,AN$13))))</f>
        <v>2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7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(Sem Código)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COBERTURA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7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COBERTURA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7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COBERTURA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6" t="str">
        <f ca="1">OFFSET(ORÇAMENTO!N$15,ROW(D34)-ROW(D$15),0)</f>
        <v>Nível 2</v>
      </c>
      <c r="E34" s="206" t="str">
        <f ca="1">OFFSET(ORÇAMENTO!O$15,ROW(E34)-ROW(E$15),0)</f>
        <v>1.3.</v>
      </c>
      <c r="F34" s="207" t="str">
        <f ca="1">OFFSET(ORÇAMENTO!R$15,ROW(F34)-ROW(F$15),0)</f>
        <v>PISO</v>
      </c>
      <c r="G34" s="208" t="str">
        <f ca="1">IF($D34&lt;&gt;"Serviço","",OFFSET(ORÇAMENTO!S$15,ROW(G34)-ROW(G$15),0))</f>
        <v/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2" t="str">
        <f ca="1">IF($D34&lt;&gt;"Serviço","",IF(AUTOEVENTO="Manual",IF($A34=0,"&lt;-- defina o número do agrupador",OFFSET(EVENTOS!$D$14,$A34,0)),OFFSET($F$15,$A34,0)))</f>
        <v/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0</v>
      </c>
      <c r="AN34" s="216">
        <f ca="1">IF($D34&lt;&gt;"Serviço",0,IF(AND(AUTOEVENTO="Manual",$M34=1),0,IF(OFFSET(CRONOPLE!$F$14,$M34,AN$13)="",10^12,OFFSET(CRONOPLE!$F$14,$M34,AN$13))))</f>
        <v>0</v>
      </c>
      <c r="AO34" s="216">
        <f ca="1">IF($D34&lt;&gt;"Serviço",0,IF(AND(AUTOEVENTO="Manual",$M34=1),0,IF(OFFSET(CRONOPLE!$F$14,$M34,AO$13)="",10^12,OFFSET(CRONOPLE!$F$14,$M34,AO$13))))</f>
        <v>0</v>
      </c>
      <c r="AP34" s="216">
        <f ca="1">IF($D34&lt;&gt;"Serviço",0,IF(AND(AUTOEVENTO="Manual",$M34=1),0,IF(OFFSET(CRONOPLE!$F$14,$M34,AP$13)="",10^12,OFFSET(CRONOPLE!$F$14,$M34,AP$13))))</f>
        <v>0</v>
      </c>
      <c r="AQ34" s="216">
        <f ca="1">IF($D34&lt;&gt;"Serviço",0,IF(AND(AUTOEVENTO="Manual",$M34=1),0,IF(OFFSET(CRONOPLE!$F$14,$M34,AQ$13)="",10^12,OFFSET(CRONOPLE!$F$14,$M34,AQ$13))))</f>
        <v>0</v>
      </c>
      <c r="AR34" s="216">
        <f ca="1">IF($D34&lt;&gt;"Serviço",0,IF(AND(AUTOEVENTO="Manual",$M34=1),0,IF(OFFSET(CRONOPLE!$F$14,$M34,AR$13)="",10^12,OFFSET(CRONOPLE!$F$14,$M34,AR$13))))</f>
        <v>0</v>
      </c>
      <c r="AS34" s="216">
        <f ca="1">IF($D34&lt;&gt;"Serviço",0,IF(AND(AUTOEVENTO="Manual",$M34=1),0,IF(OFFSET(CRONOPLE!$F$14,$M34,AS$13)="",10^12,OFFSET(CRONOPLE!$F$14,$M34,AS$13))))</f>
        <v>0</v>
      </c>
      <c r="AT34" s="216">
        <f ca="1">IF($D34&lt;&gt;"Serviço",0,IF(AND(AUTOEVENTO="Manual",$M34=1),0,IF(OFFSET(CRONOPLE!$F$14,$M34,AT$13)="",10^12,OFFSET(CRONOPLE!$F$14,$M34,AT$13))))</f>
        <v>0</v>
      </c>
      <c r="AU34" s="216">
        <f ca="1">IF($D34&lt;&gt;"Serviço",0,IF(AND(AUTOEVENTO="Manual",$M34=1),0,IF(OFFSET(CRONOPLE!$F$14,$M34,AU$13)="",10^12,OFFSET(CRONOPLE!$F$14,$M34,AU$13))))</f>
        <v>0</v>
      </c>
      <c r="AV34" s="216">
        <f ca="1">IF($D34&lt;&gt;"Serviço",0,IF(AND(AUTOEVENTO="Manual",$M34=1),0,IF(OFFSET(CRONOPLE!$F$14,$M34,AV$13)="",10^12,OFFSET(CRONOPLE!$F$14,$M34,AV$13))))</f>
        <v>0</v>
      </c>
      <c r="AX34" s="217">
        <f ca="1">IF($D34&lt;&gt;"Serviço",0,IF(OR(AND(AUTOEVENTO="Manual",$M34=1),$M34&gt;(ROW(PLE.lastrow)-ROW(PLE.firstrow))),0,IF(OFFSET(PLE!$G$14,$M34,AX$13)="",10^12,OFFSET(PLE!$G$14,$M34,AX$13))))</f>
        <v>0</v>
      </c>
      <c r="AY34" s="217">
        <f ca="1">IF($D34&lt;&gt;"Serviço",0,IF(OR(AND(AUTOEVENTO="Manual",$M34=1),$M34&gt;(ROW(PLE.lastrow)-ROW(PLE.firstrow))),0,IF(OFFSET(PLE!$G$14,$M34,AY$13)="",10^12,OFFSET(PLE!$G$14,$M34,AY$13))))</f>
        <v>0</v>
      </c>
      <c r="AZ34" s="217">
        <f ca="1">IF($D34&lt;&gt;"Serviço",0,IF(OR(AND(AUTOEVENTO="Manual",$M34=1),$M34&gt;(ROW(PLE.lastrow)-ROW(PLE.firstrow))),0,IF(OFFSET(PLE!$G$14,$M34,AZ$13)="",10^12,OFFSET(PLE!$G$14,$M34,AZ$13))))</f>
        <v>0</v>
      </c>
      <c r="BA34" s="217">
        <f ca="1">IF($D34&lt;&gt;"Serviço",0,IF(OR(AND(AUTOEVENTO="Manual",$M34=1),$M34&gt;(ROW(PLE.lastrow)-ROW(PLE.firstrow))),0,IF(OFFSET(PLE!$G$14,$M34,BA$13)="",10^12,OFFSET(PLE!$G$14,$M34,BA$13))))</f>
        <v>0</v>
      </c>
      <c r="BB34" s="217">
        <f ca="1">IF($D34&lt;&gt;"Serviço",0,IF(OR(AND(AUTOEVENTO="Manual",$M34=1),$M34&gt;(ROW(PLE.lastrow)-ROW(PLE.firstrow))),0,IF(OFFSET(PLE!$G$14,$M34,BB$13)="",10^12,OFFSET(PLE!$G$14,$M34,BB$13))))</f>
        <v>0</v>
      </c>
      <c r="BC34" s="217">
        <f ca="1">IF($D34&lt;&gt;"Serviço",0,IF(OR(AND(AUTOEVENTO="Manual",$M34=1),$M34&gt;(ROW(PLE.lastrow)-ROW(PLE.firstrow))),0,IF(OFFSET(PLE!$G$14,$M34,BC$13)="",10^12,OFFSET(PLE!$G$14,$M34,BC$13))))</f>
        <v>0</v>
      </c>
      <c r="BD34" s="217">
        <f ca="1">IF($D34&lt;&gt;"Serviço",0,IF(OR(AND(AUTOEVENTO="Manual",$M34=1),$M34&gt;(ROW(PLE.lastrow)-ROW(PLE.firstrow))),0,IF(OFFSET(PLE!$G$14,$M34,BD$13)="",10^12,OFFSET(PLE!$G$14,$M34,BD$13))))</f>
        <v>0</v>
      </c>
      <c r="BE34" s="217">
        <f ca="1">IF($D34&lt;&gt;"Serviço",0,IF(OR(AND(AUTOEVENTO="Manual",$M34=1),$M34&gt;(ROW(PLE.lastrow)-ROW(PLE.firstrow))),0,IF(OFFSET(PLE!$G$14,$M34,BE$13)="",10^12,OFFSET(PLE!$G$14,$M34,BE$13))))</f>
        <v>0</v>
      </c>
      <c r="BF34" s="217">
        <f ca="1">IF($D34&lt;&gt;"Serviço",0,IF(OR(AND(AUTOEVENTO="Manual",$M34=1),$M34&gt;(ROW(PLE.lastrow)-ROW(PLE.firstrow))),0,IF(OFFSET(PLE!$G$14,$M34,BF$13)="",10^12,OFFSET(PLE!$G$14,$M34,BF$13))))</f>
        <v>0</v>
      </c>
      <c r="BG34" s="217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38.2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1.3.1.</v>
      </c>
      <c r="F35" s="207" t="str">
        <f ca="1">OFFSET(ORÇAMENTO!R$15,ROW(F35)-ROW(F$15),0)</f>
        <v>REVESTIMENTO CERÂMICO PARA PISO COM PLACAS TIPO ESMALTADA EXTRA DE DIMENSÕES 45X45 CM APLICADA EM AMBIENTES DE ÁREA ENTRE 5 M2 E 10 M2. AF_06/2014</v>
      </c>
      <c r="G35" s="208" t="str">
        <f ca="1">IF($D35&lt;&gt;"Serviço","",OFFSET(ORÇAMENTO!S$15,ROW(G35)-ROW(G$15),0))</f>
        <v>M2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297</v>
      </c>
      <c r="I35" s="612" t="s">
        <v>477</v>
      </c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PISO</v>
      </c>
      <c r="O35" s="213"/>
      <c r="Q35" s="213"/>
      <c r="R35" s="214">
        <v>297</v>
      </c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18315.990000000002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2</v>
      </c>
      <c r="AN35" s="216">
        <f ca="1">IF($D35&lt;&gt;"Serviço",0,IF(AND(AUTOEVENTO="Manual",$M35=1),0,IF(OFFSET(CRONOPLE!$F$14,$M35,AN$13)="",10^12,OFFSET(CRONOPLE!$F$14,$M35,AN$13))))</f>
        <v>3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25.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1.3.2.</v>
      </c>
      <c r="F36" s="207" t="str">
        <f ca="1">OFFSET(ORÇAMENTO!R$15,ROW(F36)-ROW(F$15),0)</f>
        <v xml:space="preserve">FRESAGEM DE CONCRETO DE 0,5 CM DE PROFUNDIADADE NO MAXIMO XOM CARREGAMENTO DE ENTULHO </v>
      </c>
      <c r="G36" s="208" t="str">
        <f ca="1">IF($D36&lt;&gt;"Serviço","",OFFSET(ORÇAMENTO!S$15,ROW(G36)-ROW(G$15),0))</f>
        <v xml:space="preserve">M2    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237</v>
      </c>
      <c r="I36" s="612" t="s">
        <v>478</v>
      </c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PISO</v>
      </c>
      <c r="O36" s="213"/>
      <c r="Q36" s="213">
        <v>237</v>
      </c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1967.1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2</v>
      </c>
      <c r="AN36" s="216">
        <f ca="1">IF($D36&lt;&gt;"Serviço",0,IF(AND(AUTOEVENTO="Manual",$M36=1),0,IF(OFFSET(CRONOPLE!$F$14,$M36,AN$13)="",10^12,OFFSET(CRONOPLE!$F$14,$M36,AN$13))))</f>
        <v>3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25.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1.3.3.</v>
      </c>
      <c r="F37" s="207" t="str">
        <f ca="1">OFFSET(ORÇAMENTO!R$15,ROW(F37)-ROW(F$15),0)</f>
        <v>DEMOLIÇÃO DE REVESTIMENTO CERÂMICO, DE FORMA MANUAL, SEM REAPROVEITAMENTO. AF_12/2017</v>
      </c>
      <c r="G37" s="208" t="str">
        <f ca="1">IF($D37&lt;&gt;"Serviço","",OFFSET(ORÇAMENTO!S$15,ROW(G37)-ROW(G$15),0))</f>
        <v>M2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60</v>
      </c>
      <c r="I37" s="612" t="s">
        <v>479</v>
      </c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PISO</v>
      </c>
      <c r="O37" s="213"/>
      <c r="Q37" s="213">
        <v>60</v>
      </c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1551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2</v>
      </c>
      <c r="AN37" s="216">
        <f ca="1">IF($D37&lt;&gt;"Serviço",0,IF(AND(AUTOEVENTO="Manual",$M37=1),0,IF(OFFSET(CRONOPLE!$F$14,$M37,AN$13)="",10^12,OFFSET(CRONOPLE!$F$14,$M37,AN$13))))</f>
        <v>3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25.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1.3.4.</v>
      </c>
      <c r="F38" s="207" t="str">
        <f ca="1">OFFSET(ORÇAMENTO!R$15,ROW(F38)-ROW(F$15),0)</f>
        <v>GRELHA FF 30X90CM, 135KG, P/ CX RALO COM ASSENTAMENTO DE ARGAMASSA CIMENTO/AREIA 1:4 - FORNECIMENTO E INSTALAÇÃO</v>
      </c>
      <c r="G38" s="208" t="str">
        <f ca="1">IF($D38&lt;&gt;"Serviço","",OFFSET(ORÇAMENTO!S$15,ROW(G38)-ROW(G$15),0))</f>
        <v>UN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2</v>
      </c>
      <c r="I38" s="612" t="s">
        <v>481</v>
      </c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PISO</v>
      </c>
      <c r="O38" s="213"/>
      <c r="Q38" s="213">
        <v>2</v>
      </c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1191.48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2</v>
      </c>
      <c r="AN38" s="216">
        <f ca="1">IF($D38&lt;&gt;"Serviço",0,IF(AND(AUTOEVENTO="Manual",$M38=1),0,IF(OFFSET(CRONOPLE!$F$14,$M38,AN$13)="",10^12,OFFSET(CRONOPLE!$F$14,$M38,AN$13))))</f>
        <v>3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51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1.3.5.</v>
      </c>
      <c r="F39" s="207" t="str">
        <f ca="1">OFFSET(ORÇAMENTO!R$15,ROW(F39)-ROW(F$15),0)</f>
        <v>ASSENTAMENTO DE TUBO DE PVC PBA PARA REDE DE ÁGUA, DN 100 MM, JUNTA ELÁSTICA INTEGRADA, INSTALADO EM LOCAL COM NÍVEL ALTO DE INTERFERÊNCIAS (NÃO INCLUI FORNECIMENTO). AF_11/2017</v>
      </c>
      <c r="G39" s="208" t="str">
        <f ca="1">IF($D39&lt;&gt;"Serviço","",OFFSET(ORÇAMENTO!S$15,ROW(G39)-ROW(G$15),0))</f>
        <v>M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4.2</v>
      </c>
      <c r="I39" s="612" t="s">
        <v>480</v>
      </c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PISO</v>
      </c>
      <c r="O39" s="213"/>
      <c r="Q39" s="213">
        <v>4.2</v>
      </c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17.93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2</v>
      </c>
      <c r="AN39" s="216">
        <f ca="1">IF($D39&lt;&gt;"Serviço",0,IF(AND(AUTOEVENTO="Manual",$M39=1),0,IF(OFFSET(CRONOPLE!$F$14,$M39,AN$13)="",10^12,OFFSET(CRONOPLE!$F$14,$M39,AN$13))))</f>
        <v>3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PISO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2</v>
      </c>
      <c r="AN40" s="216">
        <f ca="1">IF($D40&lt;&gt;"Serviço",0,IF(AND(AUTOEVENTO="Manual",$M40=1),0,IF(OFFSET(CRONOPLE!$F$14,$M40,AN$13)="",10^12,OFFSET(CRONOPLE!$F$14,$M40,AN$13))))</f>
        <v>3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PISO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2</v>
      </c>
      <c r="AN41" s="216">
        <f ca="1">IF($D41&lt;&gt;"Serviço",0,IF(AND(AUTOEVENTO="Manual",$M41=1),0,IF(OFFSET(CRONOPLE!$F$14,$M41,AN$13)="",10^12,OFFSET(CRONOPLE!$F$14,$M41,AN$13))))</f>
        <v>3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6" t="str">
        <f ca="1">OFFSET(ORÇAMENTO!N$15,ROW(D42)-ROW(D$15),0)</f>
        <v>Nível 2</v>
      </c>
      <c r="E42" s="206" t="str">
        <f ca="1">OFFSET(ORÇAMENTO!O$15,ROW(E42)-ROW(E$15),0)</f>
        <v>1.4.</v>
      </c>
      <c r="F42" s="207" t="str">
        <f ca="1">OFFSET(ORÇAMENTO!R$15,ROW(F42)-ROW(F$15),0)</f>
        <v>PINTURA</v>
      </c>
      <c r="G42" s="208" t="str">
        <f ca="1">IF($D42&lt;&gt;"Serviço","",OFFSET(ORÇAMENTO!S$15,ROW(G42)-ROW(G$15),0))</f>
        <v/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2" t="str">
        <f ca="1">IF($D42&lt;&gt;"Serviço","",IF(AUTOEVENTO="Manual",IF($A42=0,"&lt;-- defina o número do agrupador",OFFSET(EVENTOS!$D$14,$A42,0)),OFFSET($F$15,$A42,0)))</f>
        <v/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0</v>
      </c>
      <c r="AN42" s="216">
        <f ca="1">IF($D42&lt;&gt;"Serviço",0,IF(AND(AUTOEVENTO="Manual",$M42=1),0,IF(OFFSET(CRONOPLE!$F$14,$M42,AN$13)="",10^12,OFFSET(CRONOPLE!$F$14,$M42,AN$13))))</f>
        <v>0</v>
      </c>
      <c r="AO42" s="216">
        <f ca="1">IF($D42&lt;&gt;"Serviço",0,IF(AND(AUTOEVENTO="Manual",$M42=1),0,IF(OFFSET(CRONOPLE!$F$14,$M42,AO$13)="",10^12,OFFSET(CRONOPLE!$F$14,$M42,AO$13))))</f>
        <v>0</v>
      </c>
      <c r="AP42" s="216">
        <f ca="1">IF($D42&lt;&gt;"Serviço",0,IF(AND(AUTOEVENTO="Manual",$M42=1),0,IF(OFFSET(CRONOPLE!$F$14,$M42,AP$13)="",10^12,OFFSET(CRONOPLE!$F$14,$M42,AP$13))))</f>
        <v>0</v>
      </c>
      <c r="AQ42" s="216">
        <f ca="1">IF($D42&lt;&gt;"Serviço",0,IF(AND(AUTOEVENTO="Manual",$M42=1),0,IF(OFFSET(CRONOPLE!$F$14,$M42,AQ$13)="",10^12,OFFSET(CRONOPLE!$F$14,$M42,AQ$13))))</f>
        <v>0</v>
      </c>
      <c r="AR42" s="216">
        <f ca="1">IF($D42&lt;&gt;"Serviço",0,IF(AND(AUTOEVENTO="Manual",$M42=1),0,IF(OFFSET(CRONOPLE!$F$14,$M42,AR$13)="",10^12,OFFSET(CRONOPLE!$F$14,$M42,AR$13))))</f>
        <v>0</v>
      </c>
      <c r="AS42" s="216">
        <f ca="1">IF($D42&lt;&gt;"Serviço",0,IF(AND(AUTOEVENTO="Manual",$M42=1),0,IF(OFFSET(CRONOPLE!$F$14,$M42,AS$13)="",10^12,OFFSET(CRONOPLE!$F$14,$M42,AS$13))))</f>
        <v>0</v>
      </c>
      <c r="AT42" s="216">
        <f ca="1">IF($D42&lt;&gt;"Serviço",0,IF(AND(AUTOEVENTO="Manual",$M42=1),0,IF(OFFSET(CRONOPLE!$F$14,$M42,AT$13)="",10^12,OFFSET(CRONOPLE!$F$14,$M42,AT$13))))</f>
        <v>0</v>
      </c>
      <c r="AU42" s="216">
        <f ca="1">IF($D42&lt;&gt;"Serviço",0,IF(AND(AUTOEVENTO="Manual",$M42=1),0,IF(OFFSET(CRONOPLE!$F$14,$M42,AU$13)="",10^12,OFFSET(CRONOPLE!$F$14,$M42,AU$13))))</f>
        <v>0</v>
      </c>
      <c r="AV42" s="216">
        <f ca="1">IF($D42&lt;&gt;"Serviço",0,IF(AND(AUTOEVENTO="Manual",$M42=1),0,IF(OFFSET(CRONOPLE!$F$14,$M42,AV$13)="",10^12,OFFSET(CRONOPLE!$F$14,$M42,AV$13))))</f>
        <v>0</v>
      </c>
      <c r="AX42" s="217">
        <f ca="1">IF($D42&lt;&gt;"Serviço",0,IF(OR(AND(AUTOEVENTO="Manual",$M42=1),$M42&gt;(ROW(PLE.lastrow)-ROW(PLE.firstrow))),0,IF(OFFSET(PLE!$G$14,$M42,AX$13)="",10^12,OFFSET(PLE!$G$14,$M42,AX$13))))</f>
        <v>0</v>
      </c>
      <c r="AY42" s="217">
        <f ca="1">IF($D42&lt;&gt;"Serviço",0,IF(OR(AND(AUTOEVENTO="Manual",$M42=1),$M42&gt;(ROW(PLE.lastrow)-ROW(PLE.firstrow))),0,IF(OFFSET(PLE!$G$14,$M42,AY$13)="",10^12,OFFSET(PLE!$G$14,$M42,AY$13))))</f>
        <v>0</v>
      </c>
      <c r="AZ42" s="217">
        <f ca="1">IF($D42&lt;&gt;"Serviço",0,IF(OR(AND(AUTOEVENTO="Manual",$M42=1),$M42&gt;(ROW(PLE.lastrow)-ROW(PLE.firstrow))),0,IF(OFFSET(PLE!$G$14,$M42,AZ$13)="",10^12,OFFSET(PLE!$G$14,$M42,AZ$13))))</f>
        <v>0</v>
      </c>
      <c r="BA42" s="217">
        <f ca="1">IF($D42&lt;&gt;"Serviço",0,IF(OR(AND(AUTOEVENTO="Manual",$M42=1),$M42&gt;(ROW(PLE.lastrow)-ROW(PLE.firstrow))),0,IF(OFFSET(PLE!$G$14,$M42,BA$13)="",10^12,OFFSET(PLE!$G$14,$M42,BA$13))))</f>
        <v>0</v>
      </c>
      <c r="BB42" s="217">
        <f ca="1">IF($D42&lt;&gt;"Serviço",0,IF(OR(AND(AUTOEVENTO="Manual",$M42=1),$M42&gt;(ROW(PLE.lastrow)-ROW(PLE.firstrow))),0,IF(OFFSET(PLE!$G$14,$M42,BB$13)="",10^12,OFFSET(PLE!$G$14,$M42,BB$13))))</f>
        <v>0</v>
      </c>
      <c r="BC42" s="217">
        <f ca="1">IF($D42&lt;&gt;"Serviço",0,IF(OR(AND(AUTOEVENTO="Manual",$M42=1),$M42&gt;(ROW(PLE.lastrow)-ROW(PLE.firstrow))),0,IF(OFFSET(PLE!$G$14,$M42,BC$13)="",10^12,OFFSET(PLE!$G$14,$M42,BC$13))))</f>
        <v>0</v>
      </c>
      <c r="BD42" s="217">
        <f ca="1">IF($D42&lt;&gt;"Serviço",0,IF(OR(AND(AUTOEVENTO="Manual",$M42=1),$M42&gt;(ROW(PLE.lastrow)-ROW(PLE.firstrow))),0,IF(OFFSET(PLE!$G$14,$M42,BD$13)="",10^12,OFFSET(PLE!$G$14,$M42,BD$13))))</f>
        <v>0</v>
      </c>
      <c r="BE42" s="217">
        <f ca="1">IF($D42&lt;&gt;"Serviço",0,IF(OR(AND(AUTOEVENTO="Manual",$M42=1),$M42&gt;(ROW(PLE.lastrow)-ROW(PLE.firstrow))),0,IF(OFFSET(PLE!$G$14,$M42,BE$13)="",10^12,OFFSET(PLE!$G$14,$M42,BE$13))))</f>
        <v>0</v>
      </c>
      <c r="BF42" s="217">
        <f ca="1">IF($D42&lt;&gt;"Serviço",0,IF(OR(AND(AUTOEVENTO="Manual",$M42=1),$M42&gt;(ROW(PLE.lastrow)-ROW(PLE.firstrow))),0,IF(OFFSET(PLE!$G$14,$M42,BF$13)="",10^12,OFFSET(PLE!$G$14,$M42,BF$13))))</f>
        <v>0</v>
      </c>
      <c r="BG42" s="217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25.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1.4.1.</v>
      </c>
      <c r="F43" s="207" t="str">
        <f ca="1">OFFSET(ORÇAMENTO!R$15,ROW(F43)-ROW(F$15),0)</f>
        <v>APLICAÇÃO DE FUNDO SELADOR ACRÍLICO EM TETO, UMA DEMÃO. AF_06/2014</v>
      </c>
      <c r="G43" s="208" t="str">
        <f ca="1">IF($D43&lt;&gt;"Serviço","",OFFSET(ORÇAMENTO!S$15,ROW(G43)-ROW(G$15),0))</f>
        <v>M2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280.32</v>
      </c>
      <c r="I43" s="612" t="s">
        <v>482</v>
      </c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12" t="str">
        <f ca="1">IF($D43&lt;&gt;"Serviço","",IF(AUTOEVENTO="Manual",IF($A43=0,"&lt;-- defina o número do agrupador",OFFSET(EVENTOS!$D$14,$A43,0)),OFFSET($F$15,$A43,0)))</f>
        <v>PINTURA</v>
      </c>
      <c r="O43" s="213"/>
      <c r="Q43" s="213"/>
      <c r="R43" s="214">
        <v>120</v>
      </c>
      <c r="S43" s="214">
        <v>160.32</v>
      </c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456.0017123287671</v>
      </c>
      <c r="AD43" s="594">
        <f ca="1">IF(AND($D43="Serviço",AD$12&lt;&gt;0,$H43&gt;0,OR(AUTOEVENTO&lt;&gt;"manual",$M43&lt;&gt;1)),ROUND(OFFSET($P43,0,AD$13),15-13*ORÇAMENTO!$AF$7)/$H43*OFFSET(ORÇAMENTO!$X$15,ROW(AD43)-ROW(AD$15),0),0)</f>
        <v>609.21828767123282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3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1.4.2.</v>
      </c>
      <c r="F44" s="207" t="str">
        <f ca="1">OFFSET(ORÇAMENTO!R$15,ROW(F44)-ROW(F$15),0)</f>
        <v>APLICAÇÃO DE FUNDO SELADOR ACRÍLICO EM PAREDES, UMA DEMÃO. AF_06/2014</v>
      </c>
      <c r="G44" s="208" t="str">
        <f ca="1">IF($D44&lt;&gt;"Serviço","",OFFSET(ORÇAMENTO!S$15,ROW(G44)-ROW(G$15),0))</f>
        <v>M2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1207.21</v>
      </c>
      <c r="I44" s="612" t="s">
        <v>483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PINTURA</v>
      </c>
      <c r="O44" s="213"/>
      <c r="Q44" s="213"/>
      <c r="R44" s="214">
        <v>560</v>
      </c>
      <c r="S44" s="214">
        <v>647.21</v>
      </c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1831.2015308024286</v>
      </c>
      <c r="AD44" s="594">
        <f ca="1">IF(AND($D44="Serviço",AD$12&lt;&gt;0,$H44&gt;0,OR(AUTOEVENTO&lt;&gt;"manual",$M44&lt;&gt;1)),ROUND(OFFSET($P44,0,AD$13),15-13*ORÇAMENTO!$AF$7)/$H44*OFFSET(ORÇAMENTO!$X$15,ROW(AD44)-ROW(AD$15),0),0)</f>
        <v>2116.3784691975711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3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1.4.3.</v>
      </c>
      <c r="F45" s="207" t="str">
        <f ca="1">OFFSET(ORÇAMENTO!R$15,ROW(F45)-ROW(F$15),0)</f>
        <v>APLICAÇÃO MANUAL DE PINTURA COM TINTA LÁTEX ACRÍLICA EM TETO, DUAS DEMÃOS. AF_06/2014</v>
      </c>
      <c r="G45" s="208" t="str">
        <f ca="1">IF($D45&lt;&gt;"Serviço","",OFFSET(ORÇAMENTO!S$15,ROW(G45)-ROW(G$15),0))</f>
        <v>M2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280.32</v>
      </c>
      <c r="I45" s="612" t="s">
        <v>482</v>
      </c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PINTURA</v>
      </c>
      <c r="O45" s="213"/>
      <c r="Q45" s="213"/>
      <c r="R45" s="214"/>
      <c r="S45" s="214">
        <v>280.32</v>
      </c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5752.17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3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25.5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1.4.4.</v>
      </c>
      <c r="F46" s="207" t="str">
        <f ca="1">OFFSET(ORÇAMENTO!R$15,ROW(F46)-ROW(F$15),0)</f>
        <v>APLICAÇÃO MANUAL DE PINTURA COM TINTA LÁTEX ACRÍLICA EM PAREDES, DUAS DEMÃOS. AF_06/2014</v>
      </c>
      <c r="G46" s="208" t="str">
        <f ca="1">IF($D46&lt;&gt;"Serviço","",OFFSET(ORÇAMENTO!S$15,ROW(G46)-ROW(G$15),0))</f>
        <v>M2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1207.21</v>
      </c>
      <c r="I46" s="612" t="s">
        <v>483</v>
      </c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PINTURA</v>
      </c>
      <c r="O46" s="213"/>
      <c r="Q46" s="213"/>
      <c r="R46" s="214">
        <v>560</v>
      </c>
      <c r="S46" s="214">
        <v>647.21</v>
      </c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10147.202226621715</v>
      </c>
      <c r="AD46" s="594">
        <f ca="1">IF(AND($D46="Serviço",AD$12&lt;&gt;0,$H46&gt;0,OR(AUTOEVENTO&lt;&gt;"manual",$M46&lt;&gt;1)),ROUND(OFFSET($P46,0,AD$13),15-13*ORÇAMENTO!$AF$7)/$H46*OFFSET(ORÇAMENTO!$X$15,ROW(AD46)-ROW(AD$15),0),0)</f>
        <v>11727.447773378286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3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25.5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1.4.5.</v>
      </c>
      <c r="F47" s="207" t="str">
        <f ca="1">OFFSET(ORÇAMENTO!R$15,ROW(F47)-ROW(F$15),0)</f>
        <v>APLICAÇÃO E LIXAMENTO DE MASSA LÁTEX EM PAREDES, UMA DEMÃO. AF_06/2014</v>
      </c>
      <c r="G47" s="208" t="str">
        <f ca="1">IF($D47&lt;&gt;"Serviço","",OFFSET(ORÇAMENTO!S$15,ROW(G47)-ROW(G$15),0))</f>
        <v>M2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1207.21</v>
      </c>
      <c r="I47" s="612" t="s">
        <v>483</v>
      </c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PINTURA</v>
      </c>
      <c r="O47" s="213"/>
      <c r="Q47" s="213"/>
      <c r="R47" s="214">
        <v>1207.21</v>
      </c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17142.38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3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9" t="str">
        <f t="shared" ca="1" si="8"/>
        <v>27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1.4.6.</v>
      </c>
      <c r="F48" s="207" t="str">
        <f ca="1">OFFSET(ORÇAMENTO!R$15,ROW(F48)-ROW(F$15),0)</f>
        <v>APLICAÇÃO E LIXAMENTO DE MASSA LÁTEX EM TETO, DUAS DEMÃOS. AF_06/2014</v>
      </c>
      <c r="G48" s="208" t="str">
        <f ca="1">IF($D48&lt;&gt;"Serviço","",OFFSET(ORÇAMENTO!S$15,ROW(G48)-ROW(G$15),0))</f>
        <v>M2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280.32</v>
      </c>
      <c r="I48" s="612" t="s">
        <v>482</v>
      </c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PINTURA</v>
      </c>
      <c r="O48" s="213"/>
      <c r="Q48" s="213"/>
      <c r="R48" s="214">
        <v>280.32</v>
      </c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9771.9599999999991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3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27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1.4.7.</v>
      </c>
      <c r="F49" s="207" t="str">
        <f ca="1">OFFSET(ORÇAMENTO!R$15,ROW(F49)-ROW(F$15),0)</f>
        <v>IMPERMEABILIZAÇÃO DE SUPERFÍCIE COM MEMBRANA À BASE DE RESINA ACRÍLICA, 3 DEMÃOS. AF_06/2018</v>
      </c>
      <c r="G49" s="208" t="str">
        <f ca="1">IF($D49&lt;&gt;"Serviço","",OFFSET(ORÇAMENTO!S$15,ROW(G49)-ROW(G$15),0))</f>
        <v>M2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310</v>
      </c>
      <c r="I49" s="612" t="s">
        <v>485</v>
      </c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PINTURA</v>
      </c>
      <c r="O49" s="213"/>
      <c r="Q49" s="213"/>
      <c r="R49" s="214">
        <v>310</v>
      </c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15159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3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6" t="str">
        <f ca="1">OFFSET(ORÇAMENTO!N$15,ROW(D50)-ROW(D$15),0)</f>
        <v>Nível 2</v>
      </c>
      <c r="E50" s="206" t="str">
        <f ca="1">OFFSET(ORÇAMENTO!O$15,ROW(E50)-ROW(E$15),0)</f>
        <v>1.5.</v>
      </c>
      <c r="F50" s="207" t="str">
        <f ca="1">OFFSET(ORÇAMENTO!R$15,ROW(F50)-ROW(F$15),0)</f>
        <v>(SERVIÇOS FINAIS)</v>
      </c>
      <c r="G50" s="208" t="str">
        <f ca="1">IF($D50&lt;&gt;"Serviço","",OFFSET(ORÇAMENTO!S$15,ROW(G50)-ROW(G$15),0))</f>
        <v/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2" t="str">
        <f ca="1">IF($D50&lt;&gt;"Serviço","",IF(AUTOEVENTO="Manual",IF($A50=0,"&lt;-- defina o número do agrupador",OFFSET(EVENTOS!$D$14,$A50,0)),OFFSET($F$15,$A50,0)))</f>
        <v/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0</v>
      </c>
      <c r="AN50" s="216">
        <f ca="1">IF($D50&lt;&gt;"Serviço",0,IF(AND(AUTOEVENTO="Manual",$M50=1),0,IF(OFFSET(CRONOPLE!$F$14,$M50,AN$13)="",10^12,OFFSET(CRONOPLE!$F$14,$M50,AN$13))))</f>
        <v>0</v>
      </c>
      <c r="AO50" s="216">
        <f ca="1">IF($D50&lt;&gt;"Serviço",0,IF(AND(AUTOEVENTO="Manual",$M50=1),0,IF(OFFSET(CRONOPLE!$F$14,$M50,AO$13)="",10^12,OFFSET(CRONOPLE!$F$14,$M50,AO$13))))</f>
        <v>0</v>
      </c>
      <c r="AP50" s="216">
        <f ca="1">IF($D50&lt;&gt;"Serviço",0,IF(AND(AUTOEVENTO="Manual",$M50=1),0,IF(OFFSET(CRONOPLE!$F$14,$M50,AP$13)="",10^12,OFFSET(CRONOPLE!$F$14,$M50,AP$13))))</f>
        <v>0</v>
      </c>
      <c r="AQ50" s="216">
        <f ca="1">IF($D50&lt;&gt;"Serviço",0,IF(AND(AUTOEVENTO="Manual",$M50=1),0,IF(OFFSET(CRONOPLE!$F$14,$M50,AQ$13)="",10^12,OFFSET(CRONOPLE!$F$14,$M50,AQ$13))))</f>
        <v>0</v>
      </c>
      <c r="AR50" s="216">
        <f ca="1">IF($D50&lt;&gt;"Serviço",0,IF(AND(AUTOEVENTO="Manual",$M50=1),0,IF(OFFSET(CRONOPLE!$F$14,$M50,AR$13)="",10^12,OFFSET(CRONOPLE!$F$14,$M50,AR$13))))</f>
        <v>0</v>
      </c>
      <c r="AS50" s="216">
        <f ca="1">IF($D50&lt;&gt;"Serviço",0,IF(AND(AUTOEVENTO="Manual",$M50=1),0,IF(OFFSET(CRONOPLE!$F$14,$M50,AS$13)="",10^12,OFFSET(CRONOPLE!$F$14,$M50,AS$13))))</f>
        <v>0</v>
      </c>
      <c r="AT50" s="216">
        <f ca="1">IF($D50&lt;&gt;"Serviço",0,IF(AND(AUTOEVENTO="Manual",$M50=1),0,IF(OFFSET(CRONOPLE!$F$14,$M50,AT$13)="",10^12,OFFSET(CRONOPLE!$F$14,$M50,AT$13))))</f>
        <v>0</v>
      </c>
      <c r="AU50" s="216">
        <f ca="1">IF($D50&lt;&gt;"Serviço",0,IF(AND(AUTOEVENTO="Manual",$M50=1),0,IF(OFFSET(CRONOPLE!$F$14,$M50,AU$13)="",10^12,OFFSET(CRONOPLE!$F$14,$M50,AU$13))))</f>
        <v>0</v>
      </c>
      <c r="AV50" s="216">
        <f ca="1">IF($D50&lt;&gt;"Serviço",0,IF(AND(AUTOEVENTO="Manual",$M50=1),0,IF(OFFSET(CRONOPLE!$F$14,$M50,AV$13)="",10^12,OFFSET(CRONOPLE!$F$14,$M50,AV$13))))</f>
        <v>0</v>
      </c>
      <c r="AX50" s="217">
        <f ca="1">IF($D50&lt;&gt;"Serviço",0,IF(OR(AND(AUTOEVENTO="Manual",$M50=1),$M50&gt;(ROW(PLE.lastrow)-ROW(PLE.firstrow))),0,IF(OFFSET(PLE!$G$14,$M50,AX$13)="",10^12,OFFSET(PLE!$G$14,$M50,AX$13))))</f>
        <v>0</v>
      </c>
      <c r="AY50" s="217">
        <f ca="1">IF($D50&lt;&gt;"Serviço",0,IF(OR(AND(AUTOEVENTO="Manual",$M50=1),$M50&gt;(ROW(PLE.lastrow)-ROW(PLE.firstrow))),0,IF(OFFSET(PLE!$G$14,$M50,AY$13)="",10^12,OFFSET(PLE!$G$14,$M50,AY$13))))</f>
        <v>0</v>
      </c>
      <c r="AZ50" s="217">
        <f ca="1">IF($D50&lt;&gt;"Serviço",0,IF(OR(AND(AUTOEVENTO="Manual",$M50=1),$M50&gt;(ROW(PLE.lastrow)-ROW(PLE.firstrow))),0,IF(OFFSET(PLE!$G$14,$M50,AZ$13)="",10^12,OFFSET(PLE!$G$14,$M50,AZ$13))))</f>
        <v>0</v>
      </c>
      <c r="BA50" s="217">
        <f ca="1">IF($D50&lt;&gt;"Serviço",0,IF(OR(AND(AUTOEVENTO="Manual",$M50=1),$M50&gt;(ROW(PLE.lastrow)-ROW(PLE.firstrow))),0,IF(OFFSET(PLE!$G$14,$M50,BA$13)="",10^12,OFFSET(PLE!$G$14,$M50,BA$13))))</f>
        <v>0</v>
      </c>
      <c r="BB50" s="217">
        <f ca="1">IF($D50&lt;&gt;"Serviço",0,IF(OR(AND(AUTOEVENTO="Manual",$M50=1),$M50&gt;(ROW(PLE.lastrow)-ROW(PLE.firstrow))),0,IF(OFFSET(PLE!$G$14,$M50,BB$13)="",10^12,OFFSET(PLE!$G$14,$M50,BB$13))))</f>
        <v>0</v>
      </c>
      <c r="BC50" s="217">
        <f ca="1">IF($D50&lt;&gt;"Serviço",0,IF(OR(AND(AUTOEVENTO="Manual",$M50=1),$M50&gt;(ROW(PLE.lastrow)-ROW(PLE.firstrow))),0,IF(OFFSET(PLE!$G$14,$M50,BC$13)="",10^12,OFFSET(PLE!$G$14,$M50,BC$13))))</f>
        <v>0</v>
      </c>
      <c r="BD50" s="217">
        <f ca="1">IF($D50&lt;&gt;"Serviço",0,IF(OR(AND(AUTOEVENTO="Manual",$M50=1),$M50&gt;(ROW(PLE.lastrow)-ROW(PLE.firstrow))),0,IF(OFFSET(PLE!$G$14,$M50,BD$13)="",10^12,OFFSET(PLE!$G$14,$M50,BD$13))))</f>
        <v>0</v>
      </c>
      <c r="BE50" s="217">
        <f ca="1">IF($D50&lt;&gt;"Serviço",0,IF(OR(AND(AUTOEVENTO="Manual",$M50=1),$M50&gt;(ROW(PLE.lastrow)-ROW(PLE.firstrow))),0,IF(OFFSET(PLE!$G$14,$M50,BE$13)="",10^12,OFFSET(PLE!$G$14,$M50,BE$13))))</f>
        <v>0</v>
      </c>
      <c r="BF50" s="217">
        <f ca="1">IF($D50&lt;&gt;"Serviço",0,IF(OR(AND(AUTOEVENTO="Manual",$M50=1),$M50&gt;(ROW(PLE.lastrow)-ROW(PLE.firstrow))),0,IF(OFFSET(PLE!$G$14,$M50,BF$13)="",10^12,OFFSET(PLE!$G$14,$M50,BF$13))))</f>
        <v>0</v>
      </c>
      <c r="BG50" s="217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12.7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1.5.1.</v>
      </c>
      <c r="F51" s="207" t="str">
        <f ca="1">OFFSET(ORÇAMENTO!R$15,ROW(F51)-ROW(F$15),0)</f>
        <v>LIMPEZA DE SUPERFÍCIE COM JATO DE ALTA PRESSÃO. AF_04/2019</v>
      </c>
      <c r="G51" s="208" t="str">
        <f ca="1">IF($D51&lt;&gt;"Serviço","",OFFSET(ORÇAMENTO!S$15,ROW(G51)-ROW(G$15),0))</f>
        <v>M2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380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212" t="str">
        <f ca="1">IF($D51&lt;&gt;"Serviço","",IF(AUTOEVENTO="Manual",IF($A51=0,"&lt;-- defina o número do agrupador",OFFSET(EVENTOS!$D$14,$A51,0)),OFFSET($F$15,$A51,0)))</f>
        <v>(SERVIÇOS FINAIS)</v>
      </c>
      <c r="O51" s="213"/>
      <c r="Q51" s="213"/>
      <c r="R51" s="214"/>
      <c r="S51" s="214">
        <v>380</v>
      </c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843.6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3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12" t="str">
        <f ca="1">IF($D52&lt;&gt;"Serviço","",IF(AUTOEVENTO="Manual",IF($A52=0,"&lt;-- defina o número do agrupador",OFFSET(EVENTOS!$D$14,$A52,0)),OFFSET($F$15,$A52,0)))</f>
        <v>(SERVIÇOS FINAIS)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3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12" t="str">
        <f ca="1">IF($D53&lt;&gt;"Serviço","",IF(AUTOEVENTO="Manual",IF($A53=0,"&lt;-- defina o número do agrupador",OFFSET(EVENTOS!$D$14,$A53,0)),OFFSET($F$15,$A53,0)))</f>
        <v>(SERVIÇOS FINAIS)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3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12" t="str">
        <f ca="1">IF($D54&lt;&gt;"Serviço","",IF(AUTOEVENTO="Manual",IF($A54=0,"&lt;-- defina o número do agrupador",OFFSET(EVENTOS!$D$14,$A54,0)),OFFSET($F$15,$A54,0)))</f>
        <v>(SERVIÇOS FINAIS)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3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2" t="str">
        <f ca="1">IF($D55&lt;&gt;"Serviço","",IF(AUTOEVENTO="Manual",IF($A55=0,"&lt;-- defina o número do agrupador",OFFSET(EVENTOS!$D$14,$A55,0)),OFFSET($F$15,$A55,0)))</f>
        <v>(SERVIÇOS FINAIS)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3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(SERVIÇOS FINAIS)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3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(SERVIÇOS FINAIS)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3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35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(SERVIÇOS FINAIS)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3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35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(SERVIÇOS FINAIS)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3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35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(SERVIÇOS FINAIS)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3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35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(SERVIÇOS FINAIS)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3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35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(SERVIÇOS FINAIS)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3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35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(SERVIÇOS FINAIS)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3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35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(SERVIÇOS FINAIS)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3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35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(SERVIÇOS FINAIS)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3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35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(SERVIÇOS FINAIS)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3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35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(SERVIÇOS FINAIS)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3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35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(SERVIÇOS FINAIS)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3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35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(SERVIÇOS FINAIS)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3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35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(SERVIÇOS FINAIS)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3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35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(SERVIÇOS FINAIS)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3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35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(SERVIÇOS FINAIS)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3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35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(SERVIÇOS FINAIS)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3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35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(SERVIÇOS FINAIS)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3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35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(SERVIÇOS FINAIS)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3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35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(SERVIÇOS FINAIS)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3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35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(SERVIÇOS FINAIS)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3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35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(SERVIÇOS FINAIS)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3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35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(SERVIÇOS FINAIS)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3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35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(SERVIÇOS FINAIS)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3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35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(SERVIÇOS FINAIS)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3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35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(SERVIÇOS FINAIS)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3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35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(SERVIÇOS FINAIS)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3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35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(SERVIÇOS FINAIS)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3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35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(SERVIÇOS FINAIS)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3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35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(SERVIÇOS FINAIS)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3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35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(SERVIÇOS FINAIS)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3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35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(SERVIÇOS FINAIS)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3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35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(SERVIÇOS FINAIS)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3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35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(SERVIÇOS FINAIS)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3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35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(SERVIÇOS FINAIS)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3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35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(SERVIÇOS FINAIS)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3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35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2" t="str">
        <f ca="1">IF($D93&lt;&gt;"Serviço","",IF(AUTOEVENTO="Manual",IF($A93=0,"&lt;-- defina o número do agrupador",OFFSET(EVENTOS!$D$14,$A93,0)),OFFSET($F$15,$A93,0)))</f>
        <v>(SERVIÇOS FINAIS)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3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35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2" t="str">
        <f ca="1">IF($D94&lt;&gt;"Serviço","",IF(AUTOEVENTO="Manual",IF($A94=0,"&lt;-- defina o número do agrupador",OFFSET(EVENTOS!$D$14,$A94,0)),OFFSET($F$15,$A94,0)))</f>
        <v>(SERVIÇOS FINAIS)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3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35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2" t="str">
        <f ca="1">IF($D95&lt;&gt;"Serviço","",IF(AUTOEVENTO="Manual",IF($A95=0,"&lt;-- defina o número do agrupador",OFFSET(EVENTOS!$D$14,$A95,0)),OFFSET($F$15,$A95,0)))</f>
        <v>(SERVIÇOS FINAIS)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3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35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2" t="str">
        <f ca="1">IF($D96&lt;&gt;"Serviço","",IF(AUTOEVENTO="Manual",IF($A96=0,"&lt;-- defina o número do agrupador",OFFSET(EVENTOS!$D$14,$A96,0)),OFFSET($F$15,$A96,0)))</f>
        <v>(SERVIÇOS FINAIS)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3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35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(SERVIÇOS FINAIS)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3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35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(SERVIÇOS FINAIS)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3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35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(SERVIÇOS FINAIS)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3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35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(SERVIÇOS FINAIS)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3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35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(SERVIÇOS FINAIS)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3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35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(SERVIÇOS FINAIS)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3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35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(SERVIÇOS FINAIS)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3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35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(SERVIÇOS FINAIS)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3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35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(SERVIÇOS FINAIS)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3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35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(SERVIÇOS FINAIS)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3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35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(SERVIÇOS FINAIS)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3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35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(SERVIÇOS FINAIS)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3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35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(SERVIÇOS FINAIS)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3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35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(SERVIÇOS FINAIS)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3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35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(SERVIÇOS FINAIS)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3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35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(SERVIÇOS FINAIS)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3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35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(SERVIÇOS FINAIS)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3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35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(SERVIÇOS FINAIS)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3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35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(SERVIÇOS FINAIS)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3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35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(SERVIÇOS FINAIS)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3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35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(SERVIÇOS FINAIS)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3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35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(SERVIÇOS FINAIS)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3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35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(SERVIÇOS FINAIS)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3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35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(SERVIÇOS FINAIS)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3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35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(SERVIÇOS FINAIS)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3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35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(SERVIÇOS FINAIS)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3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35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(SERVIÇOS FINAIS)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3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35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(SERVIÇOS FINAIS)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3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35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(SERVIÇOS FINAIS)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3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35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(SERVIÇOS FINAIS)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3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35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(SERVIÇOS FINAIS)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3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35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(SERVIÇOS FINAIS)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3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35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(SERVIÇOS FINAIS)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3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35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(SERVIÇOS FINAIS)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3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35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(SERVIÇOS FINAIS)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3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35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(SERVIÇOS FINAIS)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3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35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(SERVIÇOS FINAIS)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3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35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(SERVIÇOS FINAIS)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3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35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(SERVIÇOS FINAIS)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3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35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(SERVIÇOS FINAIS)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3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35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(SERVIÇOS FINAIS)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3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35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(SERVIÇOS FINAIS)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3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35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(SERVIÇOS FINAIS)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3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35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(SERVIÇOS FINAIS)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3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35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(SERVIÇOS FINAIS)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3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35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(SERVIÇOS FINAIS)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3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35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(SERVIÇOS FINAIS)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3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(SERVIÇOS FINAIS)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3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35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(SERVIÇOS FINAIS)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3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35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(SERVIÇOS FINAIS)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3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35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(SERVIÇOS FINAIS)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3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35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(SERVIÇOS FINAIS)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3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35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(SERVIÇOS FINAIS)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3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35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(SERVIÇOS FINAIS)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3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35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(SERVIÇOS FINAIS)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3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35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(SERVIÇOS FINAIS)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3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35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(SERVIÇOS FINAIS)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3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35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(SERVIÇOS FINAIS)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3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35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(SERVIÇOS FINAIS)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3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35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(SERVIÇOS FINAIS)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3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35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(SERVIÇOS FINAIS)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3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35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(SERVIÇOS FINAIS)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3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35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(SERVIÇOS FINAIS)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3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35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(SERVIÇOS FINAIS)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3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35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(SERVIÇOS FINAIS)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3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35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(SERVIÇOS FINAIS)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3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35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(SERVIÇOS FINAIS)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3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35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(SERVIÇOS FINAIS)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3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35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(SERVIÇOS FINAIS)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3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35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(SERVIÇOS FINAIS)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3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35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(SERVIÇOS FINAIS)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3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35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(SERVIÇOS FINAIS)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3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35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(SERVIÇOS FINAIS)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3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35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(SERVIÇOS FINAIS)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3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35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(SERVIÇOS FINAIS)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3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35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(SERVIÇOS FINAIS)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3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35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(SERVIÇOS FINAIS)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3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35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(SERVIÇOS FINAIS)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3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35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(SERVIÇOS FINAIS)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3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35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(SERVIÇOS FINAIS)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3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35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(SERVIÇOS FINAIS)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3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35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(SERVIÇOS FINAIS)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3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35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(SERVIÇOS FINAIS)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3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35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(SERVIÇOS FINAIS)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3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35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(SERVIÇOS FINAIS)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3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35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(SERVIÇOS FINAIS)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3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35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(SERVIÇOS FINAIS)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3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35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(SERVIÇOS FINAIS)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3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35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(SERVIÇOS FINAIS)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3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35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(SERVIÇOS FINAIS)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3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35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(SERVIÇOS FINAIS)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3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35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(SERVIÇOS FINAIS)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3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35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(SERVIÇOS FINAIS)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3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35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(SERVIÇOS FINAIS)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3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35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(SERVIÇOS FINAIS)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3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35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(SERVIÇOS FINAIS)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3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35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(SERVIÇOS FINAIS)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3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35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(SERVIÇOS FINAIS)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3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35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(SERVIÇOS FINAIS)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3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35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(SERVIÇOS FINAIS)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3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35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(SERVIÇOS FINAIS)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3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35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(SERVIÇOS FINAIS)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3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35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(SERVIÇOS FINAIS)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3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35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(SERVIÇOS FINAIS)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3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35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(SERVIÇOS FINAIS)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3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35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(SERVIÇOS FINAIS)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3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35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(SERVIÇOS FINAIS)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3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35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(SERVIÇOS FINAIS)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3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35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(SERVIÇOS FINAIS)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3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35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(SERVIÇOS FINAIS)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3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35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(SERVIÇOS FINAIS)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3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(SERVIÇOS FINAIS)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3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35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(SERVIÇOS FINAIS)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3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35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(SERVIÇOS FINAIS)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3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35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(SERVIÇOS FINAIS)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3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35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(SERVIÇOS FINAIS)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3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35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(SERVIÇOS FINAIS)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3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35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(SERVIÇOS FINAIS)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3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35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(SERVIÇOS FINAIS)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3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35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(SERVIÇOS FINAIS)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3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35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(SERVIÇOS FINAIS)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3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35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(SERVIÇOS FINAIS)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3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35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(SERVIÇOS FINAIS)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3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35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(SERVIÇOS FINAIS)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3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35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(SERVIÇOS FINAIS)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3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35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(SERVIÇOS FINAIS)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3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35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(SERVIÇOS FINAIS)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3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35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(SERVIÇOS FINAIS)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3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35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(SERVIÇOS FINAIS)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3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35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(SERVIÇOS FINAIS)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3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35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(SERVIÇOS FINAIS)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3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35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(SERVIÇOS FINAIS)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3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35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(SERVIÇOS FINAIS)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3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35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(SERVIÇOS FINAIS)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3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35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(SERVIÇOS FINAIS)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3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35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(SERVIÇOS FINAIS)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3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35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(SERVIÇOS FINAIS)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3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35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(SERVIÇOS FINAIS)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3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35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(SERVIÇOS FINAIS)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3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35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(SERVIÇOS FINAIS)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3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35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(SERVIÇOS FINAIS)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3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35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(SERVIÇOS FINAIS)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3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35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(SERVIÇOS FINAIS)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3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35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(SERVIÇOS FINAIS)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3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35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(SERVIÇOS FINAIS)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3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35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(SERVIÇOS FINAIS)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3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35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(SERVIÇOS FINAIS)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3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35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(SERVIÇOS FINAIS)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3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35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(SERVIÇOS FINAIS)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3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35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(SERVIÇOS FINAIS)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3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35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(SERVIÇOS FINAIS)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3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35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(SERVIÇOS FINAIS)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3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35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(SERVIÇOS FINAIS)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3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35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(SERVIÇOS FINAIS)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3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35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(SERVIÇOS FINAIS)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3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35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(SERVIÇOS FINAIS)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3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35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(SERVIÇOS FINAIS)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3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35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(SERVIÇOS FINAIS)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3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35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(SERVIÇOS FINAIS)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3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35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(SERVIÇOS FINAIS)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3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35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(SERVIÇOS FINAIS)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3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35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(SERVIÇOS FINAIS)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3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35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(SERVIÇOS FINAIS)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3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35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(SERVIÇOS FINAIS)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3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35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(SERVIÇOS FINAIS)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3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35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(SERVIÇOS FINAIS)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3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35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(SERVIÇOS FINAIS)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3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35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(SERVIÇOS FINAIS)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3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35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(SERVIÇOS FINAIS)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3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MUNICIPIO DE CÉU AZUL -PR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44470</v>
      </c>
      <c r="I273" s="604" t="str">
        <f ca="1"/>
        <v>CREA/CAU: PR21735/D</v>
      </c>
      <c r="K273" s="97"/>
      <c r="L273" s="97"/>
      <c r="T273" s="604" t="str">
        <f ca="1"/>
        <v>CREA/CAU: PR21735/D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486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tabSelected="1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X24" sqref="X24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(SELECIONAR)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 t="str">
        <f>Import.Proponente</f>
        <v>MUNICIPIO DE CÉU AZUL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>REFORMA CEMEI RAIO DE SOL</v>
      </c>
      <c r="U8" s="715"/>
      <c r="V8" s="715"/>
      <c r="W8" s="715"/>
      <c r="X8" s="715"/>
      <c r="Y8" s="722">
        <f>IF(TIPOORCAMENTO="Licitado",Import.empresa,Import.DescLote)</f>
        <v>0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4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44501</v>
      </c>
      <c r="U13" s="284">
        <f ca="1">OFFSET(U13,0,-1)+41-DAY(OFFSET(U13,0,-1)+40)</f>
        <v>44531</v>
      </c>
      <c r="V13" s="284">
        <f ca="1">OFFSET(V13,0,-1)+41-DAY(OFFSET(V13,0,-1)+40)</f>
        <v>44562</v>
      </c>
      <c r="W13" s="284">
        <f t="shared" ref="W13:AE13" ca="1" si="2">OFFSET(W13,0,-1)+41-DAY(OFFSET(W13,0,-1)+40)</f>
        <v>44593</v>
      </c>
      <c r="X13" s="284">
        <f t="shared" ca="1" si="2"/>
        <v>44621</v>
      </c>
      <c r="Y13" s="284">
        <f t="shared" ca="1" si="2"/>
        <v>44652</v>
      </c>
      <c r="Z13" s="284">
        <f t="shared" ca="1" si="2"/>
        <v>44682</v>
      </c>
      <c r="AA13" s="284">
        <f t="shared" ca="1" si="2"/>
        <v>44713</v>
      </c>
      <c r="AB13" s="284">
        <f t="shared" ca="1" si="2"/>
        <v>44743</v>
      </c>
      <c r="AC13" s="284">
        <f t="shared" ca="1" si="2"/>
        <v>44774</v>
      </c>
      <c r="AD13" s="284">
        <f t="shared" ca="1" si="2"/>
        <v>44805</v>
      </c>
      <c r="AE13" s="289">
        <f t="shared" ca="1" si="2"/>
        <v>44835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0.33811554783489178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CEMEI RAIO DE SOL)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17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17</v>
      </c>
      <c r="R14" s="248">
        <f ca="1">IF($E15=0,OFFSET(ORÇAMENTO!X$15,$E14,0),IF($E15&lt;&gt;-1,OFFSET(QCI!$O$13,$E15,0),""))</f>
        <v>267127.28999999998</v>
      </c>
      <c r="S14" s="249" t="s">
        <v>269</v>
      </c>
      <c r="T14" s="250">
        <f t="shared" ref="T14:AE14" ca="1" si="3">IF(AND($Q14=2,ACOMPANHAMENTO="BM"),T15,T16/$R14)</f>
        <v>0.33811554783489178</v>
      </c>
      <c r="U14" s="242">
        <f t="shared" ca="1" si="3"/>
        <v>0.51452098162547499</v>
      </c>
      <c r="V14" s="242">
        <f t="shared" ca="1" si="3"/>
        <v>0.14736347053963336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90319.89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90319.89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137442.59546975291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39364.804530247093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1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14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5869.14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5869.14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5869.14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0.51919182132287423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COBERTURA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11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162658.09</v>
      </c>
      <c r="S20" s="249" t="s">
        <v>269</v>
      </c>
      <c r="T20" s="250">
        <f t="shared" ref="T20:AE20" ca="1" si="5">IF(AND($Q20=2,ACOMPANHAMENTO="BM"),T21,T22/$R20)</f>
        <v>0.51919182132287423</v>
      </c>
      <c r="U20" s="242">
        <f t="shared" ca="1" si="5"/>
        <v>0.48080817867712572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84450.75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84450.75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78207.34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19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PISO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8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23043.5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0.20515590079632001</v>
      </c>
      <c r="V23" s="242">
        <f t="shared" ca="1" si="6"/>
        <v>0.79484409920368004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4727.51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18315.990000000002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0.99999999999999978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27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PINTURA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74712.960000000006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0.72956211974137963</v>
      </c>
      <c r="V26" s="242">
        <f t="shared" ca="1" si="7"/>
        <v>0.27043788025862031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54507.74546975291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20205.214530247089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35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(SERVIÇOS FINAIS)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134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843.6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1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843.6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2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2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3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3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4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4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5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5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6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6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7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7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8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8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 t="e">
        <f ca="1">IF(AND($Q53=2,ACOMPANHAMENTO="BM"),D54,D55/$R53)</f>
        <v>#DIV/0!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9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 t="e">
        <f t="shared" ref="T53:AE53" ca="1" si="16">IF(AND($Q53=2,ACOMPANHAMENTO="BM"),T54,T55/$R53)</f>
        <v>#DIV/0!</v>
      </c>
      <c r="U53" s="242" t="e">
        <f t="shared" ca="1" si="16"/>
        <v>#DIV/0!</v>
      </c>
      <c r="V53" s="242" t="e">
        <f t="shared" ca="1" si="16"/>
        <v>#DIV/0!</v>
      </c>
      <c r="W53" s="242" t="e">
        <f t="shared" ca="1" si="16"/>
        <v>#DIV/0!</v>
      </c>
      <c r="X53" s="242" t="e">
        <f t="shared" ca="1" si="16"/>
        <v>#DIV/0!</v>
      </c>
      <c r="Y53" s="242" t="e">
        <f t="shared" ca="1" si="16"/>
        <v>#DIV/0!</v>
      </c>
      <c r="Z53" s="242" t="e">
        <f t="shared" ca="1" si="16"/>
        <v>#DIV/0!</v>
      </c>
      <c r="AA53" s="242" t="e">
        <f t="shared" ca="1" si="16"/>
        <v>#DIV/0!</v>
      </c>
      <c r="AB53" s="242" t="e">
        <f t="shared" ca="1" si="16"/>
        <v>#DIV/0!</v>
      </c>
      <c r="AC53" s="242" t="e">
        <f t="shared" ca="1" si="16"/>
        <v>#DIV/0!</v>
      </c>
      <c r="AD53" s="242" t="e">
        <f t="shared" ca="1" si="16"/>
        <v>#DIV/0!</v>
      </c>
      <c r="AE53" s="251" t="e">
        <f t="shared" ca="1" si="16"/>
        <v>#DIV/0!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9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 t="e">
        <f ca="1">IF(AND($Q56=2,ACOMPANHAMENTO="BM"),D57,D58/$R56)</f>
        <v>#DIV/0!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10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 t="e">
        <f t="shared" ref="T56:AE56" ca="1" si="17">IF(AND($Q56=2,ACOMPANHAMENTO="BM"),T57,T58/$R56)</f>
        <v>#DIV/0!</v>
      </c>
      <c r="U56" s="242" t="e">
        <f t="shared" ca="1" si="17"/>
        <v>#DIV/0!</v>
      </c>
      <c r="V56" s="242" t="e">
        <f t="shared" ca="1" si="17"/>
        <v>#DIV/0!</v>
      </c>
      <c r="W56" s="242" t="e">
        <f t="shared" ca="1" si="17"/>
        <v>#DIV/0!</v>
      </c>
      <c r="X56" s="242" t="e">
        <f t="shared" ca="1" si="17"/>
        <v>#DIV/0!</v>
      </c>
      <c r="Y56" s="242" t="e">
        <f t="shared" ca="1" si="17"/>
        <v>#DIV/0!</v>
      </c>
      <c r="Z56" s="242" t="e">
        <f t="shared" ca="1" si="17"/>
        <v>#DIV/0!</v>
      </c>
      <c r="AA56" s="242" t="e">
        <f t="shared" ca="1" si="17"/>
        <v>#DIV/0!</v>
      </c>
      <c r="AB56" s="242" t="e">
        <f t="shared" ca="1" si="17"/>
        <v>#DIV/0!</v>
      </c>
      <c r="AC56" s="242" t="e">
        <f t="shared" ca="1" si="17"/>
        <v>#DIV/0!</v>
      </c>
      <c r="AD56" s="242" t="e">
        <f t="shared" ca="1" si="17"/>
        <v>#DIV/0!</v>
      </c>
      <c r="AE56" s="251" t="e">
        <f t="shared" ca="1" si="17"/>
        <v>#DIV/0!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10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0.33811554783489178</v>
      </c>
      <c r="F165" s="239" t="s">
        <v>245</v>
      </c>
      <c r="H165" s="717" t="str">
        <f ca="1">"Total:    R$ "&amp;TEXT(Q165,"#.##0,00")</f>
        <v>Total:    R$ 267.127,29</v>
      </c>
      <c r="I165" s="717"/>
      <c r="J165" s="717"/>
      <c r="K165" s="291"/>
      <c r="Q165" s="292">
        <f ca="1">SUMIF(L12:L164,1,R12:R164)</f>
        <v>267127.28999999998</v>
      </c>
      <c r="R165" s="293"/>
      <c r="S165" s="294" t="s">
        <v>281</v>
      </c>
      <c r="T165" s="295">
        <f t="shared" ref="T165:AE165" ca="1" si="53">ROUND(T169,2)/$Q$165</f>
        <v>0.33811554783489178</v>
      </c>
      <c r="U165" s="296">
        <f t="shared" ca="1" si="53"/>
        <v>0.51452099858460743</v>
      </c>
      <c r="V165" s="296">
        <f t="shared" ca="1" si="53"/>
        <v>0.1473634535805009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90319.89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90319.89</v>
      </c>
      <c r="U167" s="309">
        <f t="shared" ref="U167:AE167" ca="1" si="55">ROUND(U172,2)-ROUND(T172,2)</f>
        <v>137442.59999999998</v>
      </c>
      <c r="V167" s="309">
        <f t="shared" ca="1" si="55"/>
        <v>39364.799999999988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90319.89</v>
      </c>
      <c r="F169" s="239" t="s">
        <v>245</v>
      </c>
      <c r="K169" s="317"/>
      <c r="R169" s="318"/>
      <c r="S169" s="319" t="s">
        <v>285</v>
      </c>
      <c r="T169" s="320">
        <f ca="1">ROUND(T174,2)</f>
        <v>90319.89</v>
      </c>
      <c r="U169" s="321">
        <f t="shared" ref="U169:AE169" ca="1" si="57">ROUND(U174,2)-ROUND(T174,2)</f>
        <v>137442.59999999998</v>
      </c>
      <c r="V169" s="321">
        <f t="shared" ca="1" si="57"/>
        <v>39364.799999999988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0.33811554783489178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0.33811554783489178</v>
      </c>
      <c r="U170" s="296">
        <f t="shared" ref="U170:AE170" ca="1" si="58">ROUND(U174,2)/$Q$165</f>
        <v>0.85263654641949915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90319.89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90319.89</v>
      </c>
      <c r="U172" s="309">
        <f t="array" aca="1" ref="U172" ca="1">T172+SUM((OFFSET($B$13,1,0):OFFSET($B$164,-3,0))*IF(ISNUMBER(OFFSET(U$11,5,0):OFFSET(U$164,-1,0)),OFFSET(U$11,5,0):OFFSET(U$164,-1,0),0))</f>
        <v>227762.48546975286</v>
      </c>
      <c r="V172" s="309">
        <f t="array" aca="1" ref="V172" ca="1">U172+SUM((OFFSET($B$13,1,0):OFFSET($B$164,-3,0))*IF(ISNUMBER(OFFSET(V$11,5,0):OFFSET(V$164,-1,0)),OFFSET(V$11,5,0):OFFSET(V$164,-1,0),0))</f>
        <v>267127.28999999992</v>
      </c>
      <c r="W172" s="309">
        <f t="array" aca="1" ref="W172" ca="1">V172+SUM((OFFSET($B$13,1,0):OFFSET($B$164,-3,0))*IF(ISNUMBER(OFFSET(W$11,5,0):OFFSET(W$164,-1,0)),OFFSET(W$11,5,0):OFFSET(W$164,-1,0),0))</f>
        <v>267127.28999999992</v>
      </c>
      <c r="X172" s="309">
        <f t="array" aca="1" ref="X172" ca="1">W172+SUM((OFFSET($B$13,1,0):OFFSET($B$164,-3,0))*IF(ISNUMBER(OFFSET(X$11,5,0):OFFSET(X$164,-1,0)),OFFSET(X$11,5,0):OFFSET(X$164,-1,0),0))</f>
        <v>267127.28999999992</v>
      </c>
      <c r="Y172" s="309">
        <f t="array" aca="1" ref="Y172" ca="1">X172+SUM((OFFSET($B$13,1,0):OFFSET($B$164,-3,0))*IF(ISNUMBER(OFFSET(Y$11,5,0):OFFSET(Y$164,-1,0)),OFFSET(Y$11,5,0):OFFSET(Y$164,-1,0),0))</f>
        <v>267127.28999999992</v>
      </c>
      <c r="Z172" s="309">
        <f t="array" aca="1" ref="Z172" ca="1">Y172+SUM((OFFSET($B$13,1,0):OFFSET($B$164,-3,0))*IF(ISNUMBER(OFFSET(Z$11,5,0):OFFSET(Z$164,-1,0)),OFFSET(Z$11,5,0):OFFSET(Z$164,-1,0),0))</f>
        <v>267127.28999999992</v>
      </c>
      <c r="AA172" s="309">
        <f t="array" aca="1" ref="AA172" ca="1">Z172+SUM((OFFSET($B$13,1,0):OFFSET($B$164,-3,0))*IF(ISNUMBER(OFFSET(AA$11,5,0):OFFSET(AA$164,-1,0)),OFFSET(AA$11,5,0):OFFSET(AA$164,-1,0),0))</f>
        <v>267127.28999999992</v>
      </c>
      <c r="AB172" s="309">
        <f t="array" aca="1" ref="AB172" ca="1">AA172+SUM((OFFSET($B$13,1,0):OFFSET($B$164,-3,0))*IF(ISNUMBER(OFFSET(AB$11,5,0):OFFSET(AB$164,-1,0)),OFFSET(AB$11,5,0):OFFSET(AB$164,-1,0),0))</f>
        <v>267127.28999999992</v>
      </c>
      <c r="AC172" s="309">
        <f t="array" aca="1" ref="AC172" ca="1">AB172+SUM((OFFSET($B$13,1,0):OFFSET($B$164,-3,0))*IF(ISNUMBER(OFFSET(AC$11,5,0):OFFSET(AC$164,-1,0)),OFFSET(AC$11,5,0):OFFSET(AC$164,-1,0),0))</f>
        <v>267127.28999999992</v>
      </c>
      <c r="AD172" s="309">
        <f t="array" aca="1" ref="AD172" ca="1">AC172+SUM((OFFSET($B$13,1,0):OFFSET($B$164,-3,0))*IF(ISNUMBER(OFFSET(AD$11,5,0):OFFSET(AD$164,-1,0)),OFFSET(AD$11,5,0):OFFSET(AD$164,-1,0),0))</f>
        <v>267127.28999999992</v>
      </c>
      <c r="AE172" s="310">
        <f t="array" aca="1" ref="AE172" ca="1">AD172+SUM((OFFSET($B$13,1,0):OFFSET($B$164,-3,0))*IF(ISNUMBER(OFFSET(AE$11,5,0):OFFSET(AE$164,-1,0)),OFFSET(AE$11,5,0):OFFSET(AE$164,-1,0),0))</f>
        <v>267127.28999999992</v>
      </c>
      <c r="AF172" s="240">
        <f ca="1">AE172+SUMPRODUCT((OFFSET($C$13,1,0):OFFSET($C$164,-3,0))*IF(ISNUMBER(OFFSET(AF$11,5,0):OFFSET(AF$164,-1,0)),OFFSET(AF$11,5,0):OFFSET(AF$164,-1,0),0))</f>
        <v>267127.28999999992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90319.89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90319.89</v>
      </c>
      <c r="U174" s="321">
        <f t="shared" ref="U174:AF174" ca="1" si="60">T174+SUMIF($R$12:$R$164,"1$",U12:U164)</f>
        <v>227762.48546975292</v>
      </c>
      <c r="V174" s="321">
        <f t="shared" ca="1" si="60"/>
        <v>267127.29000000004</v>
      </c>
      <c r="W174" s="321">
        <f t="shared" ca="1" si="60"/>
        <v>267127.29000000004</v>
      </c>
      <c r="X174" s="321">
        <f t="shared" ca="1" si="60"/>
        <v>267127.29000000004</v>
      </c>
      <c r="Y174" s="321">
        <f t="shared" ca="1" si="60"/>
        <v>267127.29000000004</v>
      </c>
      <c r="Z174" s="321">
        <f t="shared" ca="1" si="60"/>
        <v>267127.29000000004</v>
      </c>
      <c r="AA174" s="321">
        <f t="shared" ca="1" si="60"/>
        <v>267127.29000000004</v>
      </c>
      <c r="AB174" s="321">
        <f t="shared" ca="1" si="60"/>
        <v>267127.29000000004</v>
      </c>
      <c r="AC174" s="321">
        <f t="shared" ca="1" si="60"/>
        <v>267127.29000000004</v>
      </c>
      <c r="AD174" s="321">
        <f t="shared" ca="1" si="60"/>
        <v>267127.29000000004</v>
      </c>
      <c r="AE174" s="322">
        <f t="shared" ca="1" si="60"/>
        <v>267127.29000000004</v>
      </c>
      <c r="AF174" s="240">
        <f t="shared" ca="1" si="60"/>
        <v>267127.29000000004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MUNICIPIO DE CÉU AZUL -PR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44470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PR21735/D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P24" sqref="P24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META 01</v>
      </c>
      <c r="G11" s="333" t="str">
        <f ca="1">IF(G$12&gt;CÁLCULO.NúmeroDeFrentes,"",OFFSET(CÁLCULO!$P$12,0,G$12))</f>
        <v>META 01</v>
      </c>
      <c r="H11" s="333" t="str">
        <f ca="1">IF(H$12&gt;CÁLCULO.NúmeroDeFrentes,"",OFFSET(CÁLCULO!$P$12,0,H$12))</f>
        <v>META 02</v>
      </c>
      <c r="I11" s="333" t="str">
        <f ca="1">IF(I$12&gt;CÁLCULO.NúmeroDeFrentes,"",OFFSET(CÁLCULO!$P$12,0,I$12))</f>
        <v>META 03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>
        <v>1</v>
      </c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COBERTURA</v>
      </c>
      <c r="E17" s="329"/>
      <c r="G17" s="329">
        <v>1</v>
      </c>
      <c r="H17" s="329">
        <v>2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PISO</v>
      </c>
      <c r="E18" s="329"/>
      <c r="G18" s="329">
        <v>2</v>
      </c>
      <c r="H18" s="329">
        <v>3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PINTURA</v>
      </c>
      <c r="E19" s="329"/>
      <c r="G19" s="329"/>
      <c r="H19" s="329">
        <v>2</v>
      </c>
      <c r="I19" s="329">
        <v>3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FINAIS)</v>
      </c>
      <c r="E20" s="329"/>
      <c r="G20" s="329"/>
      <c r="H20" s="329"/>
      <c r="I20" s="329">
        <v>3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R21" sqref="R21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(SELECIONAR)</v>
      </c>
      <c r="AD4" s="665" t="s">
        <v>142</v>
      </c>
      <c r="AE4" s="665"/>
      <c r="AF4" s="665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 t="str">
        <f>Import.Proponente</f>
        <v>MUNICIPIO DE CÉU AZUL</v>
      </c>
      <c r="I7" s="725"/>
      <c r="J7" s="725"/>
      <c r="K7" s="725"/>
      <c r="L7" s="725"/>
      <c r="M7" s="725"/>
      <c r="N7" s="725"/>
      <c r="O7" s="715" t="str">
        <f>Import.Apelido</f>
        <v>REFORMA CEMEI RAIO DE SOL</v>
      </c>
      <c r="P7" s="715"/>
      <c r="Q7" s="715"/>
      <c r="R7" s="715"/>
      <c r="S7" s="715"/>
      <c r="T7" s="715"/>
      <c r="U7" s="715"/>
      <c r="V7" s="715">
        <f>IF(TIPOORCAMENTO="Licitado",Import.empresa,Import.DescLote)</f>
        <v>0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 t="str">
        <f ca="1">IF(F$12&gt;CÁLCULO.NúmeroDeFrentes,"",OFFSET(CÁLCULO!$P$12,0,F$12))</f>
        <v>META 01</v>
      </c>
      <c r="H11" s="333" t="str">
        <f ca="1">IF(H$12&gt;CÁLCULO.NúmeroDeFrentes,"",OFFSET(CÁLCULO!$P$12,0,H$12))</f>
        <v>META 01</v>
      </c>
      <c r="I11" s="333" t="str">
        <f ca="1">IF(I$12&gt;CÁLCULO.NúmeroDeFrentes,"",OFFSET(CÁLCULO!$P$12,0,I$12))</f>
        <v>META 02</v>
      </c>
      <c r="J11" s="333" t="str">
        <f ca="1">IF(J$12&gt;CÁLCULO.NúmeroDeFrentes,"",OFFSET(CÁLCULO!$P$12,0,J$12))</f>
        <v>META 03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SERVIÇOS PRELIMINARES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COBERTURA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PISO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PINTURA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(SERVIÇOS FINAIS)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28">
        <f ca="1">IF(AUTOEVENTO="Manual",IF($B21&lt;&gt;1,OFFSET(EVENTOS!$D$14,$B21,0),0),IF(B21&lt;=MAX(CÁLCULO!$M$15:$M$266),VLOOKUP($B21,CÁLCULO!$M$15:$N$266,2,FALSE),0))</f>
        <v>0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28">
        <f ca="1">IF(AUTOEVENTO="Manual",IF($B22&lt;&gt;1,OFFSET(EVENTOS!$D$14,$B22,0),0),IF(B22&lt;=MAX(CÁLCULO!$M$15:$M$266),VLOOKUP($B22,CÁLCULO!$M$15:$N$266,2,FALSE),0))</f>
        <v>0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28">
        <f ca="1">IF(AUTOEVENTO="Manual",IF($B23&lt;&gt;1,OFFSET(EVENTOS!$D$14,$B23,0),0),IF(B23&lt;=MAX(CÁLCULO!$M$15:$M$266),VLOOKUP($B23,CÁLCULO!$M$15:$N$266,2,FALSE),0))</f>
        <v>0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28">
        <f ca="1">IF(AUTOEVENTO="Manual",IF($B24&lt;&gt;1,OFFSET(EVENTOS!$D$14,$B24,0),0),IF(B24&lt;=MAX(CÁLCULO!$M$15:$M$266),VLOOKUP($B24,CÁLCULO!$M$15:$N$266,2,FALSE),0))</f>
        <v>0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28">
        <f ca="1">IF(AUTOEVENTO="Manual",IF($B25&lt;&gt;1,OFFSET(EVENTOS!$D$14,$B25,0),0),IF(B25&lt;=MAX(CÁLCULO!$M$15:$M$266),VLOOKUP($B25,CÁLCULO!$M$15:$N$266,2,FALSE),0))</f>
        <v>0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28">
        <f ca="1">IF(AUTOEVENTO="Manual",IF($B26&lt;&gt;1,OFFSET(EVENTOS!$D$14,$B26,0),0),IF(B26&lt;=MAX(CÁLCULO!$M$15:$M$266),VLOOKUP($B26,CÁLCULO!$M$15:$N$266,2,FALSE),0))</f>
        <v>0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28">
        <f ca="1">IF(AUTOEVENTO="Manual",IF($B27&lt;&gt;1,OFFSET(EVENTOS!$D$14,$B27,0),0),IF(B27&lt;=MAX(CÁLCULO!$M$15:$M$266),VLOOKUP($B27,CÁLCULO!$M$15:$N$266,2,FALSE),0))</f>
        <v>0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MUNICIPIO DE CÉU AZUL -PR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693">
        <f ca="1">DADOS!$F$47</f>
        <v>44517</v>
      </c>
      <c r="C78" s="693"/>
      <c r="D78" s="693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439</v>
      </c>
      <c r="E3" s="666"/>
      <c r="F3" s="112" t="s">
        <v>440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 t="str">
        <f>Import.Proponente</f>
        <v>MUNICIPIO DE CÉU AZUL</v>
      </c>
      <c r="H4" s="663"/>
      <c r="I4" s="663"/>
      <c r="J4" s="753" t="str">
        <f>Import.Município</f>
        <v>MUNICIPIO DE CÉU AZUL -PR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>REFORMA CEMEI RAIO DE SOL</v>
      </c>
      <c r="E7" s="663"/>
      <c r="F7" s="663"/>
      <c r="G7" s="663"/>
      <c r="H7" s="663"/>
      <c r="I7" s="663"/>
      <c r="J7" s="663"/>
      <c r="K7" s="663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-267127.28999999998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CEMEI RAIO DE SOL)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267127.28999999998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267127.28999999998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267127.28999999998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267127.28999999998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267127.28999999998</v>
      </c>
      <c r="N24" s="390">
        <f ca="1">SUM(N13:OFFSET(N24,-1,0))</f>
        <v>0</v>
      </c>
      <c r="O24" s="391">
        <f ca="1">SUM(O13:OFFSET(O24,-1,0))</f>
        <v>267127.28999999998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267127.28999999998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MUNICIPIO DE CÉU AZUL -PR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693">
        <f>DADOS!$F$25</f>
        <v>44470</v>
      </c>
      <c r="E36" s="693"/>
      <c r="F36" s="693"/>
      <c r="I36" s="95" t="str">
        <f>"Cargo:"  &amp; " " &amp; DADOS!F29</f>
        <v xml:space="preserve">Cargo: 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439</v>
      </c>
      <c r="G4" s="703"/>
      <c r="H4" s="703"/>
      <c r="I4" s="184" t="s">
        <v>440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 t="str">
        <f>Import.Proponente</f>
        <v>MUNICIPIO DE CÉU AZUL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>REFORMA CEMEI RAIO DE SOL</v>
      </c>
      <c r="K5" s="663"/>
      <c r="L5" s="663"/>
      <c r="M5" s="663"/>
      <c r="N5" s="663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MUNICIPIO DE CÉU AZUL -PR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00/01/1900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(Qtde.)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(Qtde.)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 xml:space="preserve">Objeto do CTEF: 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QUANTIDADE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CEMEI RAIO DE SOL)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267127.28999999998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5869.14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8" s="208" t="str">
        <f t="shared" ca="1" si="3"/>
        <v xml:space="preserve">M2    </v>
      </c>
      <c r="G18" s="152">
        <f ca="1">IF(RegimeExecucao="Global","",ORÇAMENTO!T18)</f>
        <v>3</v>
      </c>
      <c r="H18" s="152">
        <f ca="1">IF(RegimeExecucao="Global","",ORÇAMENTO!W18)</f>
        <v>417.38</v>
      </c>
      <c r="I18" s="155">
        <f ca="1">ORÇAMENTO!X18</f>
        <v>1252.1400000000001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REMOÇÃO DE TELHAS, DE FIBROCIMENTO, METÁLICA E CERÂMICA, DE FORMA MANUAL, SEM REAPROVEITAMENTO. AF_12/2017</v>
      </c>
      <c r="F19" s="208" t="str">
        <f t="shared" ca="1" si="3"/>
        <v>M2</v>
      </c>
      <c r="G19" s="152">
        <f ca="1">IF(RegimeExecucao="Global","",ORÇAMENTO!T19)</f>
        <v>380</v>
      </c>
      <c r="H19" s="152">
        <f ca="1">IF(RegimeExecucao="Global","",ORÇAMENTO!W19)</f>
        <v>3.85</v>
      </c>
      <c r="I19" s="155">
        <f ca="1">ORÇAMENTO!X19</f>
        <v>1463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REMOÇÃO DE TRAMA DE MADEIRA PARA COBERTURA, DE FORMA MANUAL, SEM REAPROVEITAMENTO. AF_12/2017</v>
      </c>
      <c r="F20" s="208" t="str">
        <f t="shared" ca="1" si="3"/>
        <v>M2</v>
      </c>
      <c r="G20" s="152">
        <f ca="1">IF(RegimeExecucao="Global","",ORÇAMENTO!T20)</f>
        <v>380</v>
      </c>
      <c r="H20" s="152">
        <f ca="1">IF(RegimeExecucao="Global","",ORÇAMENTO!W20)</f>
        <v>8.3000000000000007</v>
      </c>
      <c r="I20" s="155">
        <f ca="1">ORÇAMENTO!X20</f>
        <v>3154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12</v>
      </c>
      <c r="C22" s="144" t="str">
        <f t="shared" ca="1" si="1"/>
        <v>F</v>
      </c>
      <c r="D22" s="147" t="str">
        <f ca="1">ORÇAMENTO!O22</f>
        <v>1.2.</v>
      </c>
      <c r="E22" s="207" t="str">
        <f t="shared" si="2"/>
        <v>COBERTURA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162658.09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5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1.2.1.</v>
      </c>
      <c r="E23" s="207" t="str">
        <f t="shared" ca="1" si="2"/>
        <v>TELHAMENTO COM TELHA SANDUICHE EM AÇO GALCANIZADO COM EPS  E FACE SUPERIOR EM TELHA TRAPEZOIDAL E FACE INFERIOR EM CHPA PLANA DE 30MM, COM PRÉ PINTURA EM DUAS FACES,   INCLUSO ACESSORIOS DE FIXAÇÃO E TELHADISTA</v>
      </c>
      <c r="F23" s="208">
        <f t="shared" ca="1" si="3"/>
        <v>0</v>
      </c>
      <c r="G23" s="152">
        <f ca="1">IF(RegimeExecucao="Global","",ORÇAMENTO!T23)</f>
        <v>380</v>
      </c>
      <c r="H23" s="152">
        <f ca="1">IF(RegimeExecucao="Global","",ORÇAMENTO!W23)</f>
        <v>333.51</v>
      </c>
      <c r="I23" s="155">
        <f ca="1">ORÇAMENTO!X23</f>
        <v>126733.8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38.2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1.2.2.</v>
      </c>
      <c r="E24" s="207" t="str">
        <f t="shared" ca="1" si="2"/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4" s="208" t="str">
        <f t="shared" ca="1" si="3"/>
        <v>M</v>
      </c>
      <c r="G24" s="152">
        <f ca="1">IF(RegimeExecucao="Global","",ORÇAMENTO!T24)</f>
        <v>55</v>
      </c>
      <c r="H24" s="152">
        <f ca="1">IF(RegimeExecucao="Global","",ORÇAMENTO!W24)</f>
        <v>292.54000000000002</v>
      </c>
      <c r="I24" s="155">
        <f ca="1">ORÇAMENTO!X24</f>
        <v>16089.7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38.2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1.2.3.</v>
      </c>
      <c r="E25" s="207" t="str">
        <f t="shared" ca="1" si="2"/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5" s="208" t="str">
        <f t="shared" ca="1" si="3"/>
        <v>M</v>
      </c>
      <c r="G25" s="152">
        <f ca="1">IF(RegimeExecucao="Global","",ORÇAMENTO!T25)</f>
        <v>24</v>
      </c>
      <c r="H25" s="152">
        <f ca="1">IF(RegimeExecucao="Global","",ORÇAMENTO!W25)</f>
        <v>86.91</v>
      </c>
      <c r="I25" s="155">
        <f ca="1">ORÇAMENTO!X25</f>
        <v>2085.84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38.2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1.2.4.</v>
      </c>
      <c r="E26" s="207" t="str">
        <f t="shared" ca="1" si="2"/>
        <v>FABRICAÇÃO E INSTALAÇÃO DE TESOURA INTEIRA EM AÇO, VÃO DE 5 M, PARA TELHA ONDULADA DE FIBROCIMENTO, METÁLICA, PLÁSTICA OU TERMOACÚSTICA, INCLUSO IÇAMENTO. AF_12/2015</v>
      </c>
      <c r="F26" s="208" t="str">
        <f t="shared" ca="1" si="3"/>
        <v>UN</v>
      </c>
      <c r="G26" s="152">
        <f ca="1">IF(RegimeExecucao="Global","",ORÇAMENTO!T26)</f>
        <v>5</v>
      </c>
      <c r="H26" s="152">
        <f ca="1">IF(RegimeExecucao="Global","",ORÇAMENTO!W26)</f>
        <v>2054.23</v>
      </c>
      <c r="I26" s="155">
        <f ca="1">ORÇAMENTO!X26</f>
        <v>10271.15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1.2.5.</v>
      </c>
      <c r="E27" s="207" t="str">
        <f t="shared" ca="1" si="2"/>
        <v>COBERTURA EM POLICARBONATO , INCLUSIVE ESTRUTRA METALICA E FIXADORES - INTALADO</v>
      </c>
      <c r="F27" s="208" t="str">
        <f t="shared" ca="1" si="3"/>
        <v>M2</v>
      </c>
      <c r="G27" s="152">
        <f ca="1">IF(RegimeExecucao="Global","",ORÇAMENTO!T27)</f>
        <v>12.6</v>
      </c>
      <c r="H27" s="152">
        <f ca="1">IF(RegimeExecucao="Global","",ORÇAMENTO!W27)</f>
        <v>593.46</v>
      </c>
      <c r="I27" s="155">
        <f ca="1">ORÇAMENTO!X27</f>
        <v>7477.6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567.37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(Sem Código)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(Sem Código)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8</v>
      </c>
      <c r="C34" s="144" t="str">
        <f t="shared" ca="1" si="1"/>
        <v>F</v>
      </c>
      <c r="D34" s="147" t="str">
        <f ca="1">ORÇAMENTO!O34</f>
        <v>1.3.</v>
      </c>
      <c r="E34" s="207" t="str">
        <f t="shared" si="2"/>
        <v>PISO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23043.5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38.25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1.3.1.</v>
      </c>
      <c r="E35" s="207" t="str">
        <f t="shared" ca="1" si="2"/>
        <v>REVESTIMENTO CERÂMICO PARA PISO COM PLACAS TIPO ESMALTADA EXTRA DE DIMENSÕES 45X45 CM APLICADA EM AMBIENTES DE ÁREA ENTRE 5 M2 E 10 M2. AF_06/2014</v>
      </c>
      <c r="F35" s="208" t="str">
        <f t="shared" ca="1" si="3"/>
        <v>M2</v>
      </c>
      <c r="G35" s="152">
        <f ca="1">IF(RegimeExecucao="Global","",ORÇAMENTO!T35)</f>
        <v>297</v>
      </c>
      <c r="H35" s="152">
        <f ca="1">IF(RegimeExecucao="Global","",ORÇAMENTO!W35)</f>
        <v>61.67</v>
      </c>
      <c r="I35" s="155">
        <f ca="1">ORÇAMENTO!X35</f>
        <v>18315.990000000002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25.5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1.3.2.</v>
      </c>
      <c r="E36" s="207" t="str">
        <f t="shared" ca="1" si="2"/>
        <v xml:space="preserve">FRESAGEM DE CONCRETO DE 0,5 CM DE PROFUNDIADADE NO MAXIMO XOM CARREGAMENTO DE ENTULHO </v>
      </c>
      <c r="F36" s="208" t="str">
        <f t="shared" ca="1" si="3"/>
        <v xml:space="preserve">M2    </v>
      </c>
      <c r="G36" s="152">
        <f ca="1">IF(RegimeExecucao="Global","",ORÇAMENTO!T36)</f>
        <v>237</v>
      </c>
      <c r="H36" s="152">
        <f ca="1">IF(RegimeExecucao="Global","",ORÇAMENTO!W36)</f>
        <v>8.3000000000000007</v>
      </c>
      <c r="I36" s="155">
        <f ca="1">ORÇAMENTO!X36</f>
        <v>1967.1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25.5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1.3.3.</v>
      </c>
      <c r="E37" s="207" t="str">
        <f t="shared" ca="1" si="2"/>
        <v>DEMOLIÇÃO DE REVESTIMENTO CERÂMICO, DE FORMA MANUAL, SEM REAPROVEITAMENTO. AF_12/2017</v>
      </c>
      <c r="F37" s="208" t="str">
        <f t="shared" ca="1" si="3"/>
        <v>M2</v>
      </c>
      <c r="G37" s="152">
        <f ca="1">IF(RegimeExecucao="Global","",ORÇAMENTO!T37)</f>
        <v>60</v>
      </c>
      <c r="H37" s="152">
        <f ca="1">IF(RegimeExecucao="Global","",ORÇAMENTO!W37)</f>
        <v>25.85</v>
      </c>
      <c r="I37" s="155">
        <f ca="1">ORÇAMENTO!X37</f>
        <v>1551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25.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1.3.4.</v>
      </c>
      <c r="E38" s="207" t="str">
        <f t="shared" ca="1" si="2"/>
        <v>GRELHA FF 30X90CM, 135KG, P/ CX RALO COM ASSENTAMENTO DE ARGAMASSA CIMENTO/AREIA 1:4 - FORNECIMENTO E INSTALAÇÃO</v>
      </c>
      <c r="F38" s="208" t="str">
        <f t="shared" ca="1" si="3"/>
        <v>UN</v>
      </c>
      <c r="G38" s="152">
        <f ca="1">IF(RegimeExecucao="Global","",ORÇAMENTO!T38)</f>
        <v>2</v>
      </c>
      <c r="H38" s="152">
        <f ca="1">IF(RegimeExecucao="Global","",ORÇAMENTO!W38)</f>
        <v>595.74</v>
      </c>
      <c r="I38" s="155">
        <f ca="1">ORÇAMENTO!X38</f>
        <v>1191.48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5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1.3.5.</v>
      </c>
      <c r="E39" s="207" t="str">
        <f t="shared" ca="1" si="2"/>
        <v>ASSENTAMENTO DE TUBO DE PVC PBA PARA REDE DE ÁGUA, DN 100 MM, JUNTA ELÁSTICA INTEGRADA, INSTALADO EM LOCAL COM NÍVEL ALTO DE INTERFERÊNCIAS (NÃO INCLUI FORNECIMENTO). AF_11/2017</v>
      </c>
      <c r="F39" s="208" t="str">
        <f t="shared" ca="1" si="3"/>
        <v>M</v>
      </c>
      <c r="G39" s="152">
        <f ca="1">IF(RegimeExecucao="Global","",ORÇAMENTO!T39)</f>
        <v>4.2</v>
      </c>
      <c r="H39" s="152">
        <f ca="1">IF(RegimeExecucao="Global","",ORÇAMENTO!W39)</f>
        <v>4.2699999999999996</v>
      </c>
      <c r="I39" s="155">
        <f ca="1">ORÇAMENTO!X39</f>
        <v>17.93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8</v>
      </c>
      <c r="C42" s="144" t="str">
        <f t="shared" ca="1" si="1"/>
        <v>F</v>
      </c>
      <c r="D42" s="147" t="str">
        <f ca="1">ORÇAMENTO!O42</f>
        <v>1.4.</v>
      </c>
      <c r="E42" s="207" t="str">
        <f t="shared" si="2"/>
        <v>PINTURA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74712.960000000006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1.4.1.</v>
      </c>
      <c r="E43" s="207" t="str">
        <f t="shared" ca="1" si="2"/>
        <v>APLICAÇÃO DE FUNDO SELADOR ACRÍLICO EM TETO, UMA DEMÃO. AF_06/2014</v>
      </c>
      <c r="F43" s="208" t="str">
        <f t="shared" ca="1" si="3"/>
        <v>M2</v>
      </c>
      <c r="G43" s="152">
        <f ca="1">IF(RegimeExecucao="Global","",ORÇAMENTO!T43)</f>
        <v>280.32</v>
      </c>
      <c r="H43" s="152">
        <f ca="1">IF(RegimeExecucao="Global","",ORÇAMENTO!W43)</f>
        <v>3.8</v>
      </c>
      <c r="I43" s="155">
        <f ca="1">ORÇAMENTO!X43</f>
        <v>1065.22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1.4.2.</v>
      </c>
      <c r="E44" s="207" t="str">
        <f t="shared" ca="1" si="2"/>
        <v>APLICAÇÃO DE FUNDO SELADOR ACRÍLICO EM PAREDES, UMA DEMÃO. AF_06/2014</v>
      </c>
      <c r="F44" s="208" t="str">
        <f t="shared" ca="1" si="3"/>
        <v>M2</v>
      </c>
      <c r="G44" s="152">
        <f ca="1">IF(RegimeExecucao="Global","",ORÇAMENTO!T44)</f>
        <v>1207.21</v>
      </c>
      <c r="H44" s="152">
        <f ca="1">IF(RegimeExecucao="Global","",ORÇAMENTO!W44)</f>
        <v>3.27</v>
      </c>
      <c r="I44" s="155">
        <f ca="1">ORÇAMENTO!X44</f>
        <v>3947.58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1.4.3.</v>
      </c>
      <c r="E45" s="207" t="str">
        <f t="shared" ca="1" si="2"/>
        <v>APLICAÇÃO MANUAL DE PINTURA COM TINTA LÁTEX ACRÍLICA EM TETO, DUAS DEMÃOS. AF_06/2014</v>
      </c>
      <c r="F45" s="208" t="str">
        <f t="shared" ca="1" si="3"/>
        <v>M2</v>
      </c>
      <c r="G45" s="152">
        <f ca="1">IF(RegimeExecucao="Global","",ORÇAMENTO!T45)</f>
        <v>280.32</v>
      </c>
      <c r="H45" s="152">
        <f ca="1">IF(RegimeExecucao="Global","",ORÇAMENTO!W45)</f>
        <v>20.52</v>
      </c>
      <c r="I45" s="155">
        <f ca="1">ORÇAMENTO!X45</f>
        <v>5752.17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25.5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1.4.4.</v>
      </c>
      <c r="E46" s="207" t="str">
        <f t="shared" ca="1" si="2"/>
        <v>APLICAÇÃO MANUAL DE PINTURA COM TINTA LÁTEX ACRÍLICA EM PAREDES, DUAS DEMÃOS. AF_06/2014</v>
      </c>
      <c r="F46" s="208" t="str">
        <f t="shared" ca="1" si="3"/>
        <v>M2</v>
      </c>
      <c r="G46" s="152">
        <f ca="1">IF(RegimeExecucao="Global","",ORÇAMENTO!T46)</f>
        <v>1207.21</v>
      </c>
      <c r="H46" s="152">
        <f ca="1">IF(RegimeExecucao="Global","",ORÇAMENTO!W46)</f>
        <v>18.12</v>
      </c>
      <c r="I46" s="155">
        <f ca="1">ORÇAMENTO!X46</f>
        <v>21874.65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1.4.5.</v>
      </c>
      <c r="E47" s="207" t="str">
        <f t="shared" ca="1" si="2"/>
        <v>APLICAÇÃO E LIXAMENTO DE MASSA LÁTEX EM PAREDES, UMA DEMÃO. AF_06/2014</v>
      </c>
      <c r="F47" s="208" t="str">
        <f t="shared" ca="1" si="3"/>
        <v>M2</v>
      </c>
      <c r="G47" s="152">
        <f ca="1">IF(RegimeExecucao="Global","",ORÇAMENTO!T47)</f>
        <v>1207.21</v>
      </c>
      <c r="H47" s="152">
        <f ca="1">IF(RegimeExecucao="Global","",ORÇAMENTO!W47)</f>
        <v>14.2</v>
      </c>
      <c r="I47" s="155">
        <f ca="1">ORÇAMENTO!X47</f>
        <v>17142.38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1.4.6.</v>
      </c>
      <c r="E48" s="207" t="str">
        <f t="shared" ca="1" si="2"/>
        <v>APLICAÇÃO E LIXAMENTO DE MASSA LÁTEX EM TETO, DUAS DEMÃOS. AF_06/2014</v>
      </c>
      <c r="F48" s="208" t="str">
        <f t="shared" ca="1" si="3"/>
        <v>M2</v>
      </c>
      <c r="G48" s="152">
        <f ca="1">IF(RegimeExecucao="Global","",ORÇAMENTO!T48)</f>
        <v>280.32</v>
      </c>
      <c r="H48" s="152">
        <f ca="1">IF(RegimeExecucao="Global","",ORÇAMENTO!W48)</f>
        <v>34.86</v>
      </c>
      <c r="I48" s="155">
        <f ca="1">ORÇAMENTO!X48</f>
        <v>9771.9599999999991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1.4.7.</v>
      </c>
      <c r="E49" s="207" t="str">
        <f t="shared" ca="1" si="2"/>
        <v>IMPERMEABILIZAÇÃO DE SUPERFÍCIE COM MEMBRANA À BASE DE RESINA ACRÍLICA, 3 DEMÃOS. AF_06/2018</v>
      </c>
      <c r="F49" s="208" t="str">
        <f t="shared" ca="1" si="3"/>
        <v>M2</v>
      </c>
      <c r="G49" s="152">
        <f ca="1">IF(RegimeExecucao="Global","",ORÇAMENTO!T49)</f>
        <v>310</v>
      </c>
      <c r="H49" s="152">
        <f ca="1">IF(RegimeExecucao="Global","",ORÇAMENTO!W49)</f>
        <v>48.9</v>
      </c>
      <c r="I49" s="155">
        <f ca="1">ORÇAMENTO!X49</f>
        <v>15159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216</v>
      </c>
      <c r="C50" s="144" t="str">
        <f t="shared" ca="1" si="1"/>
        <v>F</v>
      </c>
      <c r="D50" s="147" t="str">
        <f ca="1">ORÇAMENTO!O50</f>
        <v>1.5.</v>
      </c>
      <c r="E50" s="207" t="str">
        <f t="shared" ca="1" si="2"/>
        <v>(SERVIÇOS FINAIS)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843.6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1.5.1.</v>
      </c>
      <c r="E51" s="207" t="str">
        <f t="shared" ca="1" si="2"/>
        <v>LIMPEZA DE SUPERFÍCIE COM JATO DE ALTA PRESSÃO. AF_04/2019</v>
      </c>
      <c r="F51" s="208" t="str">
        <f t="shared" ca="1" si="3"/>
        <v>M2</v>
      </c>
      <c r="G51" s="152">
        <f ca="1">IF(RegimeExecucao="Global","",ORÇAMENTO!T51)</f>
        <v>380</v>
      </c>
      <c r="H51" s="152">
        <f ca="1">IF(RegimeExecucao="Global","",ORÇAMENTO!W51)</f>
        <v>2.2200000000000002</v>
      </c>
      <c r="I51" s="155">
        <f ca="1">ORÇAMENTO!X51</f>
        <v>843.6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MUNICIPIO DE CÉU AZUL -PR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44517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439</v>
      </c>
      <c r="J3" s="666"/>
      <c r="K3" s="666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>MUNICIPIO DE CÉU AZUL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>REFORMA CEMEI RAIO DE SOL</v>
      </c>
      <c r="F7" s="663"/>
      <c r="G7" s="663"/>
      <c r="H7" s="663"/>
      <c r="I7" s="776" t="str">
        <f>Import.Município</f>
        <v>MUNICIPIO DE CÉU AZUL -PR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str">
        <f ca="1">IF(J10="-","-",IF($P$24&lt;J10,"Atrasada",IF($P$24&gt;J10,"Adiantada","Normal")))</f>
        <v>Normal</v>
      </c>
      <c r="H10" s="665"/>
      <c r="I10" s="456">
        <f>DATE(YEAR($L$35),MONTH($L$35),1)</f>
        <v>44470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778"/>
      <c r="M10" s="458">
        <f ca="1">QCI!L10</f>
        <v>0</v>
      </c>
      <c r="N10" s="365">
        <f ca="1">QCI!M10</f>
        <v>-267127.28999999998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408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CEMEI RAIO DE SOL)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267127.28999999998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267127.28999999998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267127.28999999998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MUNICIPIO DE CÉU AZUL -PR</v>
      </c>
      <c r="F35" s="698"/>
      <c r="G35" s="698"/>
      <c r="I35" s="509"/>
      <c r="J35" s="101"/>
      <c r="L35" s="721">
        <f>DADOS!$F$25</f>
        <v>44470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96">
        <f>IF(CAIXA.Modo,BM!X278,DADOS!F50)</f>
        <v>0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>
        <f>IF(CAIXA.Modo,DADOS!F60,DADOS!F29)</f>
        <v>0</v>
      </c>
      <c r="L41" s="95" t="str">
        <f>IF(CAIXA.Modo,"Matrícula:","Profissão:")</f>
        <v>Profissão:</v>
      </c>
      <c r="M41" s="796">
        <f>IF(CAIXA.Modo,BM!X279,DADOS!F51)</f>
        <v>0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>
        <f>IF(CAIXA.Modo,BM!X280,DADOS!F52)</f>
        <v>0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267127.28999999998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MUNICIPIO DE CÉU AZUL -PR, 01 de outubro de 2021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Desembolso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>
        <f>Import.DescLote</f>
        <v>0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267127.28999999998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267127.28999999998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LAURINDO SPEROTTO</v>
      </c>
      <c r="C54" s="820"/>
      <c r="D54" s="820"/>
      <c r="E54" s="820"/>
      <c r="F54" s="820"/>
      <c r="G54" s="820"/>
    </row>
    <row r="55" spans="2:7" x14ac:dyDescent="0.2">
      <c r="B55" s="820">
        <f>DADOS!$F$29</f>
        <v>0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2021-11-17T14:10:51Z</cp:lastPrinted>
  <dcterms:created xsi:type="dcterms:W3CDTF">1997-01-10T22:22:50Z</dcterms:created>
  <dcterms:modified xsi:type="dcterms:W3CDTF">2021-11-17T14:13:20Z</dcterms:modified>
</cp:coreProperties>
</file>